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05" yWindow="-105" windowWidth="38625" windowHeight="16440"/>
  </bookViews>
  <sheets>
    <sheet name="Stavba" sheetId="1" r:id="rId1"/>
    <sheet name="VzorPolozky" sheetId="10" state="hidden" r:id="rId2"/>
    <sheet name="UKB-G-DVD-R122-13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'UKB-G-DVD-R122-13'!$1:$7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Stavba!$A$1:$J$58</definedName>
    <definedName name="_xlnm.Print_Area" localSheetId="2">'UKB-G-DVD-R122-13'!$A$1:$X$83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V62" i="12" l="1"/>
  <c r="Q62" i="12"/>
  <c r="O62" i="12"/>
  <c r="K62" i="12"/>
  <c r="I62" i="12"/>
  <c r="G62" i="12"/>
  <c r="M62" i="12" s="1"/>
  <c r="V26" i="12" l="1"/>
  <c r="Q26" i="12"/>
  <c r="O26" i="12"/>
  <c r="K26" i="12"/>
  <c r="I26" i="12"/>
  <c r="G26" i="12"/>
  <c r="M26" i="12" s="1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AE73" i="12"/>
  <c r="F40" i="1" s="1"/>
  <c r="J28" i="1"/>
  <c r="J26" i="1"/>
  <c r="G38" i="1"/>
  <c r="F38" i="1"/>
  <c r="J23" i="1"/>
  <c r="J24" i="1"/>
  <c r="J25" i="1"/>
  <c r="J27" i="1"/>
  <c r="E24" i="1"/>
  <c r="E26" i="1"/>
  <c r="G13" i="12" l="1"/>
  <c r="I51" i="1" s="1"/>
  <c r="K60" i="12"/>
  <c r="O13" i="12"/>
  <c r="I13" i="12"/>
  <c r="Q60" i="12"/>
  <c r="V13" i="12"/>
  <c r="V60" i="12"/>
  <c r="G29" i="12"/>
  <c r="I53" i="1" s="1"/>
  <c r="G37" i="12"/>
  <c r="I54" i="1" s="1"/>
  <c r="K64" i="12"/>
  <c r="O60" i="12"/>
  <c r="K13" i="12"/>
  <c r="G69" i="12"/>
  <c r="I55" i="1" s="1"/>
  <c r="I19" i="1" s="1"/>
  <c r="M13" i="12"/>
  <c r="O15" i="12"/>
  <c r="G60" i="12"/>
  <c r="I56" i="1" s="1"/>
  <c r="G8" i="12"/>
  <c r="I49" i="1" s="1"/>
  <c r="I16" i="1" s="1"/>
  <c r="I69" i="12"/>
  <c r="K11" i="12"/>
  <c r="I64" i="12"/>
  <c r="V8" i="12"/>
  <c r="F41" i="1"/>
  <c r="V69" i="12"/>
  <c r="O69" i="12"/>
  <c r="Q15" i="12"/>
  <c r="M11" i="12"/>
  <c r="O8" i="12"/>
  <c r="Q8" i="12"/>
  <c r="V64" i="12"/>
  <c r="Q13" i="12"/>
  <c r="Q64" i="12"/>
  <c r="I60" i="12"/>
  <c r="K15" i="12"/>
  <c r="M8" i="12"/>
  <c r="O64" i="12"/>
  <c r="V37" i="12"/>
  <c r="V29" i="12"/>
  <c r="I15" i="12"/>
  <c r="Q37" i="12"/>
  <c r="Q29" i="12"/>
  <c r="K69" i="12"/>
  <c r="M60" i="12"/>
  <c r="I37" i="12"/>
  <c r="O37" i="12"/>
  <c r="I29" i="12"/>
  <c r="O29" i="12"/>
  <c r="V15" i="12"/>
  <c r="Q69" i="12"/>
  <c r="K37" i="12"/>
  <c r="K29" i="12"/>
  <c r="V11" i="12"/>
  <c r="F39" i="1"/>
  <c r="Q11" i="12"/>
  <c r="K8" i="12"/>
  <c r="I11" i="12"/>
  <c r="O11" i="12"/>
  <c r="I8" i="12"/>
  <c r="M64" i="12"/>
  <c r="M69" i="12"/>
  <c r="M37" i="12"/>
  <c r="M29" i="12"/>
  <c r="M15" i="12"/>
  <c r="AF73" i="12"/>
  <c r="G64" i="12"/>
  <c r="I57" i="1" s="1"/>
  <c r="G15" i="12"/>
  <c r="I52" i="1" s="1"/>
  <c r="G11" i="12"/>
  <c r="I50" i="1" s="1"/>
  <c r="I20" i="1" l="1"/>
  <c r="I18" i="1"/>
  <c r="I17" i="1"/>
  <c r="I58" i="1"/>
  <c r="J53" i="1" s="1"/>
  <c r="G39" i="1"/>
  <c r="G42" i="1" s="1"/>
  <c r="G25" i="1" s="1"/>
  <c r="A25" i="1" s="1"/>
  <c r="G41" i="1"/>
  <c r="H41" i="1" s="1"/>
  <c r="I41" i="1" s="1"/>
  <c r="G40" i="1"/>
  <c r="H40" i="1" s="1"/>
  <c r="I40" i="1" s="1"/>
  <c r="F42" i="1"/>
  <c r="G73" i="12"/>
  <c r="I21" i="1" l="1"/>
  <c r="J54" i="1"/>
  <c r="J55" i="1"/>
  <c r="J49" i="1"/>
  <c r="H39" i="1"/>
  <c r="I39" i="1" s="1"/>
  <c r="I42" i="1" s="1"/>
  <c r="J52" i="1"/>
  <c r="J50" i="1"/>
  <c r="J51" i="1"/>
  <c r="J57" i="1"/>
  <c r="G23" i="1"/>
  <c r="A23" i="1" s="1"/>
  <c r="G28" i="1"/>
  <c r="A26" i="1"/>
  <c r="G26" i="1"/>
  <c r="J56" i="1"/>
  <c r="H42" i="1" l="1"/>
  <c r="J58" i="1"/>
  <c r="J41" i="1"/>
  <c r="J39" i="1"/>
  <c r="J42" i="1" s="1"/>
  <c r="J40" i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Radek Dohnal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<sst xmlns="http://schemas.openxmlformats.org/spreadsheetml/2006/main" count="520" uniqueCount="182">
  <si>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</si>
  <si>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</si>
  <si>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</si>
  <si>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</si>
  <si>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</si>
  <si>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</si>
  <si>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</si>
  <si>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</si>
  <si>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</si>
  <si>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</si>
  <si>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</si>
  <si>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</si>
  <si>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</si>
  <si>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</si>
  <si>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</si>
  <si>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</si>
  <si>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</si>
  <si>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</si>
  <si>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</si>
  <si>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</si>
  <si>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</si>
  <si>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</si>
  <si>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</si>
  <si>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</si>
  <si>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</si>
  <si>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</si>
  <si>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</si>
  <si>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</si>
  <si>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</si>
  <si>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</si>
  <si>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</si>
  <si>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</si>
  <si>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</si>
  <si>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</si>
  <si>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</si>
  <si>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</si>
  <si>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</si>
  <si>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</si>
  <si>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</si>
  <si>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</si>
  <si>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UKB-G-DVD-D116-13</t>
  </si>
  <si>
    <t>Měření a regulace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</si>
  <si>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</si>
  <si>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</si>
  <si>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</si>
  <si>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</si>
  <si>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</si>
  <si>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</si>
  <si>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</si>
  <si>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0101</t>
  </si>
  <si>
    <t>Řídící systém</t>
  </si>
  <si>
    <t>0102</t>
  </si>
  <si>
    <t>Periferie</t>
  </si>
  <si>
    <t>0103</t>
  </si>
  <si>
    <t>Rozvaděč</t>
  </si>
  <si>
    <t>0104</t>
  </si>
  <si>
    <t>Montážní materiál</t>
  </si>
  <si>
    <t>1850</t>
  </si>
  <si>
    <t>Práce - software na zakázky</t>
  </si>
  <si>
    <t>1860</t>
  </si>
  <si>
    <t>Elektromontáže</t>
  </si>
  <si>
    <t>VN</t>
  </si>
  <si>
    <t>1840</t>
  </si>
  <si>
    <t>Práce - projektování zakázek</t>
  </si>
  <si>
    <t>ON</t>
  </si>
  <si>
    <t>1866</t>
  </si>
  <si>
    <t>Práce - vedení zakázek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</si>
  <si>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</si>
  <si>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</si>
  <si>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</si>
  <si>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</si>
  <si>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</si>
  <si>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</si>
  <si>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</si>
  <si>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</si>
  <si>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</si>
  <si>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</si>
  <si>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</si>
  <si>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</si>
  <si>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</si>
  <si>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</si>
  <si>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</si>
  <si>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</si>
  <si>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</si>
  <si>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</si>
  <si>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</si>
  <si>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</si>
  <si>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</si>
  <si>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</si>
  <si>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</si>
  <si>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</si>
  <si>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</si>
  <si>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</si>
  <si>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</si>
  <si>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ks</t>
  </si>
  <si>
    <t>Vlastní</t>
  </si>
  <si>
    <t>Indiv</t>
  </si>
  <si>
    <t>Specifikace</t>
  </si>
  <si>
    <t>POL3_</t>
  </si>
  <si>
    <t>Kalkul</t>
  </si>
  <si>
    <t>Nástěnný ovladač s korekcí teploty, LCD displej, 1RT, LINKnet</t>
  </si>
  <si>
    <t>m</t>
  </si>
  <si>
    <t>SPCM</t>
  </si>
  <si>
    <t>RTS 20/ I</t>
  </si>
  <si>
    <t>Kabel sdělovací pro sběrnici Bacnet MSTP</t>
  </si>
  <si>
    <t>SYN_20</t>
  </si>
  <si>
    <t>Vodič silový CY zelenožlutý 6,00 mm2 - drát</t>
  </si>
  <si>
    <t>Příchytka pro tuhé trubky vnější pr. 32 mm</t>
  </si>
  <si>
    <t>soubor</t>
  </si>
  <si>
    <t>Štítek kabelový zavírací 40 x 16 mm</t>
  </si>
  <si>
    <t>Ostatní pomocný montážní materiál</t>
  </si>
  <si>
    <t>d.b.</t>
  </si>
  <si>
    <t>Práce</t>
  </si>
  <si>
    <t>POL1_</t>
  </si>
  <si>
    <t>Dispečink - parametrizace datových bodů</t>
  </si>
  <si>
    <t xml:space="preserve">ks    </t>
  </si>
  <si>
    <t>Dispečink - úprava stávajících obrazovek</t>
  </si>
  <si>
    <t>Práce programátora - oživení systému MaR</t>
  </si>
  <si>
    <t xml:space="preserve">hod   </t>
  </si>
  <si>
    <t>Práce programátora - zaučení obsluhy</t>
  </si>
  <si>
    <t>Příprava podkladů pro vizualizaci v BMS</t>
  </si>
  <si>
    <t>Funkční zkoušky zobrazení prvků v BMS</t>
  </si>
  <si>
    <t>Montáž regulátor MaR</t>
  </si>
  <si>
    <t>Montáž nástěnný IRC ovladač</t>
  </si>
  <si>
    <t>Montáž rozvodnice pro IRC nástěnná</t>
  </si>
  <si>
    <t>Trubka ohebná z PVC volně, vnější průměr 25 mm</t>
  </si>
  <si>
    <t>Štítek kabelový</t>
  </si>
  <si>
    <t>Montáž přístrojové krabice na povrch</t>
  </si>
  <si>
    <t>Ukončení kabelů JYTY - do 4x1</t>
  </si>
  <si>
    <t>Montáže - zkušební provoz</t>
  </si>
  <si>
    <t>hod</t>
  </si>
  <si>
    <t>Úklid pracoviště při montážích</t>
  </si>
  <si>
    <t>SYN_Nh_20</t>
  </si>
  <si>
    <t>Projekční práce-výrobní dokumentace</t>
  </si>
  <si>
    <t>Projekční práce-dokumentace skutečného stavu</t>
  </si>
  <si>
    <t>Vedení zakázek - inženýrská činnost</t>
  </si>
  <si>
    <t>Vedení zakázek - zkušební provoz</t>
  </si>
  <si>
    <t>Revizní práce technika</t>
  </si>
  <si>
    <t>Spolupráce s revizním technikem</t>
  </si>
  <si>
    <t>Doprava osob</t>
  </si>
  <si>
    <t>km</t>
  </si>
  <si>
    <t>Uživatelská dokumentace, návody k obsluze</t>
  </si>
  <si>
    <t>SUM</t>
  </si>
  <si>
    <t>Poznámky uchazeče k zadání</t>
  </si>
  <si>
    <t>POPUZIV</t>
  </si>
  <si>
    <t>END</t>
  </si>
  <si>
    <t>50235046</t>
  </si>
  <si>
    <t>UKB-G-DVD-R122-13</t>
  </si>
  <si>
    <t>MU Brno, kampus-E34, vybudování učebny 207</t>
  </si>
  <si>
    <t>IRC regulátor, komunikace BACnet MSTP, LINKnet, 3x UI, 2x AO, 2x DO, napájení 230VAC</t>
  </si>
  <si>
    <t>34DC207</t>
  </si>
  <si>
    <t>IRC rozvodnice rozměry min. 574x374x140mm, plechová nástěnná, bílá, vč. vnitřní výzbroje</t>
  </si>
  <si>
    <t>Krabice do betonové podlahy, 85x85 s krytem</t>
  </si>
  <si>
    <t>Uživatelský software pro řídící jednotku</t>
  </si>
  <si>
    <t>Montáž + připojení servopohon ventilový</t>
  </si>
  <si>
    <t>Montáž krabice do betonu</t>
  </si>
  <si>
    <t>Vysekání drážky do betonu do rozměru 4x4cm</t>
  </si>
  <si>
    <t>Odpojení a znovupřipojení servopohonu ventilového</t>
  </si>
  <si>
    <t>Elektromotorický servopohon, ovládání 0-10VDC, M30x1,5, 24VAC, vč. kabelu min. 0,8m</t>
  </si>
  <si>
    <t>Kabel silový s Cu jádrem 750 V 3 x 1,5 mm2</t>
  </si>
  <si>
    <t>Kabel silový s Cu jádrem 750 V 5 x 1,5 mm2</t>
  </si>
  <si>
    <t>Kabel sdělovací s Cu jádrem 4 x 1 mm</t>
  </si>
  <si>
    <t>Trubka elektroinstalační tuhá, vnější pr. 32mm, pevnost 750N</t>
  </si>
  <si>
    <t>Trubka elektroinst. ohebná, vnější pr. 25mm, pevnost 750N</t>
  </si>
  <si>
    <t>Trubka elektroinst. ohebná, vnější pr. 32mm, pevnost 750N</t>
  </si>
  <si>
    <t>Krabice odbočná 85x85x40 s víčkem, IP54</t>
  </si>
  <si>
    <t>Kabel speciální do 4 žil 1 mm volně uložený, vysvazkovaný</t>
  </si>
  <si>
    <t>UTP, datový kabel do 7 mm vně.prům.volně</t>
  </si>
  <si>
    <t>Kabel silový 750 V 3 x 1,5 mm2 volně uložený, vysvazkovaný</t>
  </si>
  <si>
    <t>Kabel silový 750 V 5 x 1,5 mm2 volně uložený, vysvazkovaný</t>
  </si>
  <si>
    <t>Vodič 6 mm2 uložený v trubkách</t>
  </si>
  <si>
    <t>Trubka plast. tuhá 32 na příchytkách / v zemi</t>
  </si>
  <si>
    <t>Trubka ohebná z PVC volně, vnější průměr 32 mm</t>
  </si>
  <si>
    <t>Připojení - monitoring fancoil</t>
  </si>
  <si>
    <t>Odpojení a znovupřipojení fancoil</t>
  </si>
  <si>
    <t>Aktualizace technologického pasportu</t>
  </si>
  <si>
    <t>Položkový výkaz výměr</t>
  </si>
  <si>
    <t xml:space="preserve">STAL-PE stavební s.r.o. </t>
  </si>
  <si>
    <t>Podolí 362</t>
  </si>
  <si>
    <t xml:space="preserve">664 03 </t>
  </si>
  <si>
    <t xml:space="preserve">Podolí </t>
  </si>
  <si>
    <t>CZ05154006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</si>
</sst>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6"/>
      <name val="Arial CE"/>
      <family val="2"/>
      <charset val="238"/>
    </font>
    <font>
      <sz val="9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8" fillId="0" borderId="0"/>
    <xf numFmtId="0" fontId="19" fillId="0" borderId="0"/>
    <xf numFmtId="0" fontId="20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2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7" fillId="0" borderId="12" xfId="0" applyNumberFormat="1" applyFont="1" applyBorder="1" applyAlignment="1">
      <alignment vertical="center"/>
    </xf>
    <xf numFmtId="49" fontId="17" fillId="2" borderId="12" xfId="0" applyNumberFormat="1" applyFon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" fontId="5" fillId="2" borderId="44" xfId="0" applyNumberFormat="1" applyFont="1" applyFill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0" fontId="5" fillId="3" borderId="6" xfId="0" applyFont="1" applyFill="1" applyBorder="1" applyAlignment="1" applyProtection="1">
      <alignment horizontal="left" vertical="center" wrapText="1"/>
      <protection locked="0"/>
    </xf>
    <xf numFmtId="0" fontId="5" fillId="3" borderId="0" xfId="0" applyFont="1" applyFill="1" applyAlignment="1" applyProtection="1">
      <alignment horizontal="left" vertical="center"/>
      <protection locked="0"/>
    </xf>
    <xf numFmtId="0" fontId="5" fillId="3" borderId="0" xfId="0" applyFont="1" applyFill="1" applyAlignment="1" applyProtection="1">
      <alignment horizontal="left" vertical="center"/>
      <protection locked="0"/>
    </xf>
    <xf numFmtId="0" fontId="5" fillId="3" borderId="18" xfId="0" applyFont="1" applyFill="1" applyBorder="1" applyAlignment="1" applyProtection="1">
      <alignment horizontal="left" vertical="center"/>
      <protection locked="0"/>
    </xf>
    <xf numFmtId="0" fontId="5" fillId="3" borderId="6" xfId="0" applyFont="1" applyFill="1" applyBorder="1" applyAlignment="1" applyProtection="1">
      <alignment horizontal="left" vertical="center"/>
      <protection locked="0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</cellXfs>
  <cellStyles count="5">
    <cellStyle name="Excel Built-in Normal" xfId="3"/>
    <cellStyle name="Normální" xfId="0" builtinId="0"/>
    <cellStyle name="normální 2" xfId="1"/>
    <cellStyle name="Normální 3" xfId="2"/>
    <cellStyle name="Normální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topLeftCell="B6" zoomScaleNormal="100" zoomScaleSheetLayoutView="75" workbookViewId="0">
      <selection activeCell="N19" sqref="N1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10" t="s">
        <v>176</v>
      </c>
      <c r="C1" s="211"/>
      <c r="D1" s="211"/>
      <c r="E1" s="211"/>
      <c r="F1" s="211"/>
      <c r="G1" s="211"/>
      <c r="H1" s="211"/>
      <c r="I1" s="211"/>
      <c r="J1" s="212"/>
    </row>
    <row r="2" spans="1:15" ht="36" customHeight="1" x14ac:dyDescent="0.2">
      <c r="A2" s="2"/>
      <c r="B2" s="77" t="s">
        <v>23</v>
      </c>
      <c r="C2" s="78"/>
      <c r="D2" s="79" t="s">
        <v>146</v>
      </c>
      <c r="E2" s="216" t="s">
        <v>148</v>
      </c>
      <c r="F2" s="217"/>
      <c r="G2" s="217"/>
      <c r="H2" s="217"/>
      <c r="I2" s="217"/>
      <c r="J2" s="218"/>
      <c r="O2" s="1"/>
    </row>
    <row r="3" spans="1:15" ht="27" customHeight="1" x14ac:dyDescent="0.2">
      <c r="A3" s="2"/>
      <c r="B3" s="80" t="s">
        <v>42</v>
      </c>
      <c r="C3" s="78"/>
      <c r="D3" s="81" t="s">
        <v>147</v>
      </c>
      <c r="E3" s="219" t="s">
        <v>41</v>
      </c>
      <c r="F3" s="220"/>
      <c r="G3" s="220"/>
      <c r="H3" s="220"/>
      <c r="I3" s="220"/>
      <c r="J3" s="221"/>
    </row>
    <row r="4" spans="1:15" ht="23.25" customHeight="1" x14ac:dyDescent="0.2">
      <c r="A4" s="76">
        <v>258</v>
      </c>
      <c r="B4" s="82" t="s">
        <v>43</v>
      </c>
      <c r="C4" s="83"/>
      <c r="D4" s="84" t="s">
        <v>147</v>
      </c>
      <c r="E4" s="200" t="s">
        <v>41</v>
      </c>
      <c r="F4" s="201"/>
      <c r="G4" s="201"/>
      <c r="H4" s="201"/>
      <c r="I4" s="201"/>
      <c r="J4" s="202"/>
    </row>
    <row r="5" spans="1:15" ht="24" customHeight="1" x14ac:dyDescent="0.2">
      <c r="A5" s="2"/>
      <c r="B5" s="31" t="s">
        <v>22</v>
      </c>
      <c r="D5" s="204"/>
      <c r="E5" s="205"/>
      <c r="F5" s="205"/>
      <c r="G5" s="205"/>
      <c r="H5" s="18" t="s">
        <v>39</v>
      </c>
      <c r="I5" s="22"/>
      <c r="J5" s="8"/>
    </row>
    <row r="6" spans="1:15" ht="15.75" customHeight="1" x14ac:dyDescent="0.2">
      <c r="A6" s="2"/>
      <c r="B6" s="28"/>
      <c r="C6" s="55"/>
      <c r="D6" s="206"/>
      <c r="E6" s="207"/>
      <c r="F6" s="207"/>
      <c r="G6" s="207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08"/>
      <c r="F7" s="209"/>
      <c r="G7" s="20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39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57" t="s">
        <v>177</v>
      </c>
      <c r="E11" s="223"/>
      <c r="F11" s="223"/>
      <c r="G11" s="223"/>
      <c r="H11" s="18" t="s">
        <v>39</v>
      </c>
      <c r="I11" s="85">
        <v>5154006</v>
      </c>
      <c r="J11" s="8"/>
    </row>
    <row r="12" spans="1:15" ht="15.75" customHeight="1" x14ac:dyDescent="0.2">
      <c r="A12" s="2"/>
      <c r="B12" s="28"/>
      <c r="C12" s="55"/>
      <c r="D12" s="255" t="s">
        <v>178</v>
      </c>
      <c r="E12" s="199"/>
      <c r="F12" s="199"/>
      <c r="G12" s="199"/>
      <c r="H12" s="18" t="s">
        <v>35</v>
      </c>
      <c r="I12" s="256" t="s">
        <v>181</v>
      </c>
      <c r="J12" s="8"/>
    </row>
    <row r="13" spans="1:15" ht="15.75" customHeight="1" x14ac:dyDescent="0.2">
      <c r="A13" s="2"/>
      <c r="B13" s="29"/>
      <c r="C13" s="56"/>
      <c r="D13" s="254" t="s">
        <v>179</v>
      </c>
      <c r="E13" s="258" t="s">
        <v>180</v>
      </c>
      <c r="F13" s="203"/>
      <c r="G13" s="20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222"/>
      <c r="F15" s="222"/>
      <c r="G15" s="224"/>
      <c r="H15" s="224"/>
      <c r="I15" s="224" t="s">
        <v>30</v>
      </c>
      <c r="J15" s="225"/>
    </row>
    <row r="16" spans="1:15" ht="23.25" customHeight="1" x14ac:dyDescent="0.2">
      <c r="A16" s="138" t="s">
        <v>25</v>
      </c>
      <c r="B16" s="38" t="s">
        <v>25</v>
      </c>
      <c r="C16" s="62"/>
      <c r="D16" s="63"/>
      <c r="E16" s="188"/>
      <c r="F16" s="189"/>
      <c r="G16" s="188"/>
      <c r="H16" s="189"/>
      <c r="I16" s="188">
        <f>SUMIF(F49:F57,A16,I49:I57)+SUMIF(F49:F57,"PSU",I49:I57)</f>
        <v>11578.1</v>
      </c>
      <c r="J16" s="190"/>
    </row>
    <row r="17" spans="1:10" ht="23.25" customHeight="1" x14ac:dyDescent="0.2">
      <c r="A17" s="138" t="s">
        <v>26</v>
      </c>
      <c r="B17" s="38" t="s">
        <v>26</v>
      </c>
      <c r="C17" s="62"/>
      <c r="D17" s="63"/>
      <c r="E17" s="188"/>
      <c r="F17" s="189"/>
      <c r="G17" s="188"/>
      <c r="H17" s="189"/>
      <c r="I17" s="188">
        <f>SUMIF(F49:F57,A17,I49:I57)</f>
        <v>45895</v>
      </c>
      <c r="J17" s="190"/>
    </row>
    <row r="18" spans="1:10" ht="23.25" customHeight="1" x14ac:dyDescent="0.2">
      <c r="A18" s="138" t="s">
        <v>27</v>
      </c>
      <c r="B18" s="38" t="s">
        <v>27</v>
      </c>
      <c r="C18" s="62"/>
      <c r="D18" s="63"/>
      <c r="E18" s="188"/>
      <c r="F18" s="189"/>
      <c r="G18" s="188"/>
      <c r="H18" s="189"/>
      <c r="I18" s="188">
        <f>SUMIF(F49:F57,A18,I49:I57)</f>
        <v>46126.720000000001</v>
      </c>
      <c r="J18" s="190"/>
    </row>
    <row r="19" spans="1:10" ht="23.25" customHeight="1" x14ac:dyDescent="0.2">
      <c r="A19" s="138" t="s">
        <v>61</v>
      </c>
      <c r="B19" s="38" t="s">
        <v>28</v>
      </c>
      <c r="C19" s="62"/>
      <c r="D19" s="63"/>
      <c r="E19" s="188"/>
      <c r="F19" s="189"/>
      <c r="G19" s="188"/>
      <c r="H19" s="189"/>
      <c r="I19" s="188">
        <f>SUMIF(F49:F57,A19,I49:I57)</f>
        <v>3800</v>
      </c>
      <c r="J19" s="190"/>
    </row>
    <row r="20" spans="1:10" ht="23.25" customHeight="1" x14ac:dyDescent="0.2">
      <c r="A20" s="138" t="s">
        <v>64</v>
      </c>
      <c r="B20" s="38" t="s">
        <v>29</v>
      </c>
      <c r="C20" s="62"/>
      <c r="D20" s="63"/>
      <c r="E20" s="188"/>
      <c r="F20" s="189"/>
      <c r="G20" s="188"/>
      <c r="H20" s="189"/>
      <c r="I20" s="188">
        <f>SUMIF(F49:F57,A20,I49:I57)</f>
        <v>22400</v>
      </c>
      <c r="J20" s="190"/>
    </row>
    <row r="21" spans="1:10" ht="23.25" customHeight="1" x14ac:dyDescent="0.2">
      <c r="A21" s="2"/>
      <c r="B21" s="48" t="s">
        <v>30</v>
      </c>
      <c r="C21" s="64"/>
      <c r="D21" s="65"/>
      <c r="E21" s="191"/>
      <c r="F21" s="226"/>
      <c r="G21" s="191"/>
      <c r="H21" s="226"/>
      <c r="I21" s="191">
        <f>SUM(I16:J20)</f>
        <v>129799.82</v>
      </c>
      <c r="J21" s="192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86">
        <f>ZakladDPHSniVypocet</f>
        <v>0</v>
      </c>
      <c r="H23" s="187"/>
      <c r="I23" s="18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84">
        <f>A23</f>
        <v>0</v>
      </c>
      <c r="H24" s="185"/>
      <c r="I24" s="185"/>
      <c r="J24" s="40" t="str">
        <f t="shared" si="0"/>
        <v>CZK</v>
      </c>
    </row>
    <row r="25" spans="1:10" ht="23.25" customHeight="1" x14ac:dyDescent="0.2">
      <c r="A25" s="2">
        <f>ZakladDPHZakl*SazbaDPH2/100</f>
        <v>27257.962199999998</v>
      </c>
      <c r="B25" s="38" t="s">
        <v>14</v>
      </c>
      <c r="C25" s="62"/>
      <c r="D25" s="63"/>
      <c r="E25" s="67">
        <v>21</v>
      </c>
      <c r="F25" s="39" t="s">
        <v>0</v>
      </c>
      <c r="G25" s="186">
        <f>ZakladDPHZaklVypocet</f>
        <v>129799.81999999998</v>
      </c>
      <c r="H25" s="187"/>
      <c r="I25" s="187"/>
      <c r="J25" s="40" t="str">
        <f t="shared" si="0"/>
        <v>CZK</v>
      </c>
    </row>
    <row r="26" spans="1:10" ht="23.25" customHeight="1" x14ac:dyDescent="0.2">
      <c r="A26" s="2">
        <f>(A25-INT(A25))*100</f>
        <v>96.219999999811989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13">
        <f>A25</f>
        <v>27257.962199999998</v>
      </c>
      <c r="H26" s="214"/>
      <c r="I26" s="21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157057.78219999999</v>
      </c>
      <c r="B27" s="31" t="s">
        <v>4</v>
      </c>
      <c r="C27" s="70"/>
      <c r="D27" s="71"/>
      <c r="E27" s="70"/>
      <c r="F27" s="16"/>
      <c r="G27" s="215">
        <f>CenaCelkem-(ZakladDPHSni+DPHSni+ZakladDPHZakl+DPHZakl)</f>
        <v>0</v>
      </c>
      <c r="H27" s="215"/>
      <c r="I27" s="215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24</v>
      </c>
      <c r="C28" s="113"/>
      <c r="D28" s="113"/>
      <c r="E28" s="114"/>
      <c r="F28" s="115"/>
      <c r="G28" s="193">
        <f>ZakladDPHSniVypocet+ZakladDPHZaklVypocet</f>
        <v>129799.81999999998</v>
      </c>
      <c r="H28" s="194"/>
      <c r="I28" s="194"/>
      <c r="J28" s="116" t="str">
        <f t="shared" si="0"/>
        <v>CZK</v>
      </c>
    </row>
    <row r="29" spans="1:10" ht="27.75" customHeight="1" thickBot="1" x14ac:dyDescent="0.25">
      <c r="A29" s="2">
        <f>(A27-INT(A27))*100</f>
        <v>78.219999998691492</v>
      </c>
      <c r="B29" s="112" t="s">
        <v>36</v>
      </c>
      <c r="C29" s="117"/>
      <c r="D29" s="117"/>
      <c r="E29" s="117"/>
      <c r="F29" s="118"/>
      <c r="G29" s="193">
        <f>A27</f>
        <v>157057.78219999999</v>
      </c>
      <c r="H29" s="193"/>
      <c r="I29" s="193"/>
      <c r="J29" s="119" t="s">
        <v>46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95"/>
      <c r="E34" s="196"/>
      <c r="G34" s="197"/>
      <c r="H34" s="198"/>
      <c r="I34" s="198"/>
      <c r="J34" s="25"/>
    </row>
    <row r="35" spans="1:10" ht="12.75" customHeight="1" x14ac:dyDescent="0.2">
      <c r="A35" s="2"/>
      <c r="B35" s="2"/>
      <c r="D35" s="183" t="s">
        <v>2</v>
      </c>
      <c r="E35" s="18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38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44</v>
      </c>
      <c r="C39" s="178"/>
      <c r="D39" s="178"/>
      <c r="E39" s="178"/>
      <c r="F39" s="99">
        <f>'UKB-G-DVD-R122-13'!AE73</f>
        <v>0</v>
      </c>
      <c r="G39" s="100">
        <f>'UKB-G-DVD-R122-13'!AF73</f>
        <v>129799.81999999998</v>
      </c>
      <c r="H39" s="101">
        <f>(F39*SazbaDPH1/100)+(G39*SazbaDPH2/100)</f>
        <v>27257.962199999998</v>
      </c>
      <c r="I39" s="101">
        <f>F39+G39+H39</f>
        <v>157057.78219999999</v>
      </c>
      <c r="J39" s="102">
        <f>IF(CenaCelkemVypocet=0,"",I39/CenaCelkemVypocet*100)</f>
        <v>100</v>
      </c>
    </row>
    <row r="40" spans="1:10" ht="25.5" hidden="1" customHeight="1" x14ac:dyDescent="0.2">
      <c r="A40" s="88">
        <v>2</v>
      </c>
      <c r="B40" s="103" t="s">
        <v>40</v>
      </c>
      <c r="C40" s="179" t="s">
        <v>41</v>
      </c>
      <c r="D40" s="179"/>
      <c r="E40" s="179"/>
      <c r="F40" s="104">
        <f>'UKB-G-DVD-R122-13'!AE73</f>
        <v>0</v>
      </c>
      <c r="G40" s="105">
        <f>'UKB-G-DVD-R122-13'!AF73</f>
        <v>129799.81999999998</v>
      </c>
      <c r="H40" s="105">
        <f>(F40*SazbaDPH1/100)+(G40*SazbaDPH2/100)</f>
        <v>27257.962199999998</v>
      </c>
      <c r="I40" s="105">
        <f>F40+G40+H40</f>
        <v>157057.78219999999</v>
      </c>
      <c r="J40" s="106">
        <f>IF(CenaCelkemVypocet=0,"",I40/CenaCelkemVypocet*100)</f>
        <v>100</v>
      </c>
    </row>
    <row r="41" spans="1:10" ht="25.5" hidden="1" customHeight="1" x14ac:dyDescent="0.2">
      <c r="A41" s="88">
        <v>3</v>
      </c>
      <c r="B41" s="107" t="s">
        <v>40</v>
      </c>
      <c r="C41" s="178" t="s">
        <v>41</v>
      </c>
      <c r="D41" s="178"/>
      <c r="E41" s="178"/>
      <c r="F41" s="108">
        <f>'UKB-G-DVD-R122-13'!AE73</f>
        <v>0</v>
      </c>
      <c r="G41" s="101">
        <f>'UKB-G-DVD-R122-13'!AF73</f>
        <v>129799.81999999998</v>
      </c>
      <c r="H41" s="101">
        <f>(F41*SazbaDPH1/100)+(G41*SazbaDPH2/100)</f>
        <v>27257.962199999998</v>
      </c>
      <c r="I41" s="101">
        <f>F41+G41+H41</f>
        <v>157057.78219999999</v>
      </c>
      <c r="J41" s="102">
        <f>IF(CenaCelkemVypocet=0,"",I41/CenaCelkemVypocet*100)</f>
        <v>100</v>
      </c>
    </row>
    <row r="42" spans="1:10" ht="25.5" hidden="1" customHeight="1" x14ac:dyDescent="0.2">
      <c r="A42" s="88"/>
      <c r="B42" s="180" t="s">
        <v>45</v>
      </c>
      <c r="C42" s="181"/>
      <c r="D42" s="181"/>
      <c r="E42" s="182"/>
      <c r="F42" s="109">
        <f>SUMIF(A39:A41,"=1",F39:F41)</f>
        <v>0</v>
      </c>
      <c r="G42" s="110">
        <f>SUMIF(A39:A41,"=1",G39:G41)</f>
        <v>129799.81999999998</v>
      </c>
      <c r="H42" s="110">
        <f>SUMIF(A39:A41,"=1",H39:H41)</f>
        <v>27257.962199999998</v>
      </c>
      <c r="I42" s="110">
        <f>SUMIF(A39:A41,"=1",I39:I41)</f>
        <v>157057.78219999999</v>
      </c>
      <c r="J42" s="111">
        <f>SUMIF(A39:A41,"=1",J39:J41)</f>
        <v>100</v>
      </c>
    </row>
    <row r="46" spans="1:10" ht="15.75" x14ac:dyDescent="0.25">
      <c r="B46" s="120" t="s">
        <v>47</v>
      </c>
    </row>
    <row r="48" spans="1:10" ht="25.5" customHeight="1" x14ac:dyDescent="0.2">
      <c r="A48" s="122"/>
      <c r="B48" s="125" t="s">
        <v>17</v>
      </c>
      <c r="C48" s="125" t="s">
        <v>5</v>
      </c>
      <c r="D48" s="126"/>
      <c r="E48" s="126"/>
      <c r="F48" s="127" t="s">
        <v>48</v>
      </c>
      <c r="G48" s="127"/>
      <c r="H48" s="127"/>
      <c r="I48" s="127" t="s">
        <v>30</v>
      </c>
      <c r="J48" s="127" t="s">
        <v>0</v>
      </c>
    </row>
    <row r="49" spans="1:10" ht="36.75" customHeight="1" x14ac:dyDescent="0.2">
      <c r="A49" s="123"/>
      <c r="B49" s="128" t="s">
        <v>49</v>
      </c>
      <c r="C49" s="176" t="s">
        <v>50</v>
      </c>
      <c r="D49" s="177"/>
      <c r="E49" s="177"/>
      <c r="F49" s="136" t="s">
        <v>25</v>
      </c>
      <c r="G49" s="129"/>
      <c r="H49" s="129"/>
      <c r="I49" s="129">
        <f>'UKB-G-DVD-R122-13'!G8</f>
        <v>11578.1</v>
      </c>
      <c r="J49" s="134">
        <f>IF(I58=0,"",I49/I58*100)</f>
        <v>8.9199661447912639</v>
      </c>
    </row>
    <row r="50" spans="1:10" ht="36.75" customHeight="1" x14ac:dyDescent="0.2">
      <c r="A50" s="123"/>
      <c r="B50" s="128" t="s">
        <v>51</v>
      </c>
      <c r="C50" s="176" t="s">
        <v>52</v>
      </c>
      <c r="D50" s="177"/>
      <c r="E50" s="177"/>
      <c r="F50" s="136" t="s">
        <v>26</v>
      </c>
      <c r="G50" s="129"/>
      <c r="H50" s="129"/>
      <c r="I50" s="129">
        <f>'UKB-G-DVD-R122-13'!G11</f>
        <v>19290.36</v>
      </c>
      <c r="J50" s="134">
        <f>IF(I58=0,"",I50/I58*100)</f>
        <v>14.861623074669902</v>
      </c>
    </row>
    <row r="51" spans="1:10" ht="36.75" customHeight="1" x14ac:dyDescent="0.2">
      <c r="A51" s="123"/>
      <c r="B51" s="128" t="s">
        <v>53</v>
      </c>
      <c r="C51" s="176" t="s">
        <v>54</v>
      </c>
      <c r="D51" s="177"/>
      <c r="E51" s="177"/>
      <c r="F51" s="136" t="s">
        <v>26</v>
      </c>
      <c r="G51" s="129"/>
      <c r="H51" s="129"/>
      <c r="I51" s="129">
        <f>'UKB-G-DVD-R122-13'!G13</f>
        <v>2000</v>
      </c>
      <c r="J51" s="134">
        <f>IF(I58=0,"",I51/I58*100)</f>
        <v>1.5408341860566523</v>
      </c>
    </row>
    <row r="52" spans="1:10" ht="36.75" customHeight="1" x14ac:dyDescent="0.2">
      <c r="A52" s="123"/>
      <c r="B52" s="128" t="s">
        <v>55</v>
      </c>
      <c r="C52" s="176" t="s">
        <v>56</v>
      </c>
      <c r="D52" s="177"/>
      <c r="E52" s="177"/>
      <c r="F52" s="136" t="s">
        <v>26</v>
      </c>
      <c r="G52" s="129"/>
      <c r="H52" s="129"/>
      <c r="I52" s="129">
        <f>'UKB-G-DVD-R122-13'!G15</f>
        <v>24604.639999999999</v>
      </c>
      <c r="J52" s="134">
        <f>IF(I58=0,"",I52/I58*100)</f>
        <v>18.955835223808474</v>
      </c>
    </row>
    <row r="53" spans="1:10" ht="36.75" customHeight="1" x14ac:dyDescent="0.2">
      <c r="A53" s="123"/>
      <c r="B53" s="128" t="s">
        <v>57</v>
      </c>
      <c r="C53" s="176" t="s">
        <v>58</v>
      </c>
      <c r="D53" s="177"/>
      <c r="E53" s="177"/>
      <c r="F53" s="136" t="s">
        <v>27</v>
      </c>
      <c r="G53" s="129"/>
      <c r="H53" s="129"/>
      <c r="I53" s="129">
        <f>'UKB-G-DVD-R122-13'!G29</f>
        <v>15500</v>
      </c>
      <c r="J53" s="134">
        <f>IF(I58=0,"",I53/I58*100)</f>
        <v>11.941464941939056</v>
      </c>
    </row>
    <row r="54" spans="1:10" ht="36.75" customHeight="1" x14ac:dyDescent="0.2">
      <c r="A54" s="123"/>
      <c r="B54" s="128" t="s">
        <v>59</v>
      </c>
      <c r="C54" s="176" t="s">
        <v>60</v>
      </c>
      <c r="D54" s="177"/>
      <c r="E54" s="177"/>
      <c r="F54" s="136" t="s">
        <v>27</v>
      </c>
      <c r="G54" s="129"/>
      <c r="H54" s="129"/>
      <c r="I54" s="129">
        <f>'UKB-G-DVD-R122-13'!G37</f>
        <v>30626.720000000001</v>
      </c>
      <c r="J54" s="134">
        <f>IF(I58=0,"",I54/I58*100)</f>
        <v>23.595348591392497</v>
      </c>
    </row>
    <row r="55" spans="1:10" ht="36.75" customHeight="1" x14ac:dyDescent="0.2">
      <c r="A55" s="123"/>
      <c r="B55" s="128" t="s">
        <v>61</v>
      </c>
      <c r="C55" s="176" t="s">
        <v>28</v>
      </c>
      <c r="D55" s="177"/>
      <c r="E55" s="177"/>
      <c r="F55" s="136" t="s">
        <v>61</v>
      </c>
      <c r="G55" s="129"/>
      <c r="H55" s="129"/>
      <c r="I55" s="129">
        <f>'UKB-G-DVD-R122-13'!G69</f>
        <v>3800</v>
      </c>
      <c r="J55" s="134">
        <f>IF(I58=0,"",I55/I58*100)</f>
        <v>2.9275849535076395</v>
      </c>
    </row>
    <row r="56" spans="1:10" ht="36.75" customHeight="1" x14ac:dyDescent="0.2">
      <c r="A56" s="123"/>
      <c r="B56" s="128" t="s">
        <v>62</v>
      </c>
      <c r="C56" s="176" t="s">
        <v>63</v>
      </c>
      <c r="D56" s="177"/>
      <c r="E56" s="177"/>
      <c r="F56" s="136" t="s">
        <v>64</v>
      </c>
      <c r="G56" s="129"/>
      <c r="H56" s="129"/>
      <c r="I56" s="129">
        <f>'UKB-G-DVD-R122-13'!G60</f>
        <v>12800</v>
      </c>
      <c r="J56" s="134">
        <f>IF(I58=0,"",I56/I58*100)</f>
        <v>9.8613387907625754</v>
      </c>
    </row>
    <row r="57" spans="1:10" ht="36.75" customHeight="1" x14ac:dyDescent="0.2">
      <c r="A57" s="123"/>
      <c r="B57" s="128" t="s">
        <v>65</v>
      </c>
      <c r="C57" s="176" t="s">
        <v>66</v>
      </c>
      <c r="D57" s="177"/>
      <c r="E57" s="177"/>
      <c r="F57" s="136" t="s">
        <v>64</v>
      </c>
      <c r="G57" s="129"/>
      <c r="H57" s="129"/>
      <c r="I57" s="129">
        <f>'UKB-G-DVD-R122-13'!G64</f>
        <v>9600</v>
      </c>
      <c r="J57" s="134">
        <f>IF(I58=0,"",I57/I58*100)</f>
        <v>7.3960040930719311</v>
      </c>
    </row>
    <row r="58" spans="1:10" ht="25.5" customHeight="1" x14ac:dyDescent="0.2">
      <c r="A58" s="124"/>
      <c r="B58" s="130" t="s">
        <v>1</v>
      </c>
      <c r="C58" s="131"/>
      <c r="D58" s="132"/>
      <c r="E58" s="132"/>
      <c r="F58" s="137"/>
      <c r="G58" s="133"/>
      <c r="H58" s="133"/>
      <c r="I58" s="133">
        <f>SUM(I49:I57)</f>
        <v>129799.82</v>
      </c>
      <c r="J58" s="135">
        <f>SUM(J49:J57)</f>
        <v>99.999999999999986</v>
      </c>
    </row>
    <row r="59" spans="1:10" x14ac:dyDescent="0.2">
      <c r="F59" s="86"/>
      <c r="G59" s="86"/>
      <c r="H59" s="86"/>
      <c r="I59" s="86"/>
      <c r="J59" s="87"/>
    </row>
    <row r="60" spans="1:10" x14ac:dyDescent="0.2">
      <c r="F60" s="86"/>
      <c r="G60" s="86"/>
      <c r="H60" s="86"/>
      <c r="I60" s="86"/>
      <c r="J60" s="87"/>
    </row>
    <row r="61" spans="1:10" x14ac:dyDescent="0.2">
      <c r="F61" s="86"/>
      <c r="G61" s="86"/>
      <c r="H61" s="86"/>
      <c r="I61" s="86"/>
      <c r="J61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7:E57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7" t="s">
        <v>6</v>
      </c>
      <c r="B1" s="227"/>
      <c r="C1" s="228"/>
      <c r="D1" s="227"/>
      <c r="E1" s="227"/>
      <c r="F1" s="227"/>
      <c r="G1" s="227"/>
    </row>
    <row r="2" spans="1:7" ht="24.95" customHeight="1" x14ac:dyDescent="0.2">
      <c r="A2" s="50" t="s">
        <v>7</v>
      </c>
      <c r="B2" s="49"/>
      <c r="C2" s="229"/>
      <c r="D2" s="229"/>
      <c r="E2" s="229"/>
      <c r="F2" s="229"/>
      <c r="G2" s="230"/>
    </row>
    <row r="3" spans="1:7" ht="24.95" customHeight="1" x14ac:dyDescent="0.2">
      <c r="A3" s="50" t="s">
        <v>8</v>
      </c>
      <c r="B3" s="49"/>
      <c r="C3" s="229"/>
      <c r="D3" s="229"/>
      <c r="E3" s="229"/>
      <c r="F3" s="229"/>
      <c r="G3" s="230"/>
    </row>
    <row r="4" spans="1:7" ht="24.95" customHeight="1" x14ac:dyDescent="0.2">
      <c r="A4" s="50" t="s">
        <v>9</v>
      </c>
      <c r="B4" s="49"/>
      <c r="C4" s="229"/>
      <c r="D4" s="229"/>
      <c r="E4" s="229"/>
      <c r="F4" s="229"/>
      <c r="G4" s="23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37"/>
  <sheetViews>
    <sheetView zoomScale="115" zoomScaleNormal="115" workbookViewId="0">
      <pane ySplit="7" topLeftCell="A53" activePane="bottomLeft" state="frozen"/>
      <selection activeCell="B2" sqref="B2"/>
      <selection pane="bottomLeft" activeCell="AA68" sqref="AA68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8.710937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3" t="s">
        <v>176</v>
      </c>
      <c r="B1" s="243"/>
      <c r="C1" s="243"/>
      <c r="D1" s="243"/>
      <c r="E1" s="243"/>
      <c r="F1" s="243"/>
      <c r="G1" s="243"/>
      <c r="AG1" t="s">
        <v>67</v>
      </c>
    </row>
    <row r="2" spans="1:60" ht="24.95" customHeight="1" x14ac:dyDescent="0.2">
      <c r="A2" s="139" t="s">
        <v>7</v>
      </c>
      <c r="B2" s="49" t="s">
        <v>146</v>
      </c>
      <c r="C2" s="244" t="s">
        <v>148</v>
      </c>
      <c r="D2" s="245"/>
      <c r="E2" s="245"/>
      <c r="F2" s="245"/>
      <c r="G2" s="246"/>
      <c r="AG2" t="s">
        <v>68</v>
      </c>
    </row>
    <row r="3" spans="1:60" ht="24.95" customHeight="1" x14ac:dyDescent="0.2">
      <c r="A3" s="139" t="s">
        <v>8</v>
      </c>
      <c r="B3" s="174" t="s">
        <v>147</v>
      </c>
      <c r="C3" s="244" t="s">
        <v>41</v>
      </c>
      <c r="D3" s="245"/>
      <c r="E3" s="245"/>
      <c r="F3" s="245"/>
      <c r="G3" s="246"/>
      <c r="AC3" s="121" t="s">
        <v>68</v>
      </c>
      <c r="AG3" t="s">
        <v>69</v>
      </c>
    </row>
    <row r="4" spans="1:60" ht="24.95" customHeight="1" x14ac:dyDescent="0.2">
      <c r="A4" s="140" t="s">
        <v>9</v>
      </c>
      <c r="B4" s="175" t="s">
        <v>147</v>
      </c>
      <c r="C4" s="247" t="s">
        <v>41</v>
      </c>
      <c r="D4" s="248"/>
      <c r="E4" s="248"/>
      <c r="F4" s="248"/>
      <c r="G4" s="249"/>
      <c r="AG4" t="s">
        <v>70</v>
      </c>
    </row>
    <row r="5" spans="1:60" x14ac:dyDescent="0.2">
      <c r="D5" s="10"/>
    </row>
    <row r="6" spans="1:60" ht="38.25" x14ac:dyDescent="0.2">
      <c r="A6" s="142" t="s">
        <v>71</v>
      </c>
      <c r="B6" s="144" t="s">
        <v>72</v>
      </c>
      <c r="C6" s="144" t="s">
        <v>73</v>
      </c>
      <c r="D6" s="143" t="s">
        <v>74</v>
      </c>
      <c r="E6" s="142" t="s">
        <v>75</v>
      </c>
      <c r="F6" s="141" t="s">
        <v>76</v>
      </c>
      <c r="G6" s="142" t="s">
        <v>30</v>
      </c>
      <c r="H6" s="145" t="s">
        <v>31</v>
      </c>
      <c r="I6" s="145" t="s">
        <v>77</v>
      </c>
      <c r="J6" s="145" t="s">
        <v>32</v>
      </c>
      <c r="K6" s="145" t="s">
        <v>78</v>
      </c>
      <c r="L6" s="145" t="s">
        <v>79</v>
      </c>
      <c r="M6" s="145" t="s">
        <v>80</v>
      </c>
      <c r="N6" s="145" t="s">
        <v>81</v>
      </c>
      <c r="O6" s="145" t="s">
        <v>82</v>
      </c>
      <c r="P6" s="145" t="s">
        <v>83</v>
      </c>
      <c r="Q6" s="145" t="s">
        <v>84</v>
      </c>
      <c r="R6" s="145" t="s">
        <v>85</v>
      </c>
      <c r="S6" s="145" t="s">
        <v>86</v>
      </c>
      <c r="T6" s="145" t="s">
        <v>87</v>
      </c>
      <c r="U6" s="145" t="s">
        <v>88</v>
      </c>
      <c r="V6" s="145" t="s">
        <v>89</v>
      </c>
      <c r="W6" s="145" t="s">
        <v>90</v>
      </c>
      <c r="X6" s="145" t="s">
        <v>91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">
      <c r="A8" s="156" t="s">
        <v>92</v>
      </c>
      <c r="B8" s="157" t="s">
        <v>49</v>
      </c>
      <c r="C8" s="169" t="s">
        <v>50</v>
      </c>
      <c r="D8" s="158"/>
      <c r="E8" s="159"/>
      <c r="F8" s="160"/>
      <c r="G8" s="161">
        <f>SUMIF(AG9:AG10,"&lt;&gt;NOR",G9:G10)</f>
        <v>11578.1</v>
      </c>
      <c r="H8" s="155"/>
      <c r="I8" s="155">
        <f>SUM(I9:I10)</f>
        <v>0</v>
      </c>
      <c r="J8" s="155"/>
      <c r="K8" s="155">
        <f>SUM(K9:K10)</f>
        <v>0</v>
      </c>
      <c r="L8" s="155"/>
      <c r="M8" s="155">
        <f>SUM(M9:M10)</f>
        <v>14009.501</v>
      </c>
      <c r="N8" s="155"/>
      <c r="O8" s="155">
        <f>SUM(O9:O10)</f>
        <v>0</v>
      </c>
      <c r="P8" s="155"/>
      <c r="Q8" s="155">
        <f>SUM(Q9:Q10)</f>
        <v>0</v>
      </c>
      <c r="R8" s="155"/>
      <c r="S8" s="155"/>
      <c r="T8" s="155"/>
      <c r="U8" s="155"/>
      <c r="V8" s="155">
        <f>SUM(V9:V10)</f>
        <v>0</v>
      </c>
      <c r="W8" s="155"/>
      <c r="X8" s="155"/>
      <c r="AG8" t="s">
        <v>93</v>
      </c>
    </row>
    <row r="9" spans="1:60" ht="22.5" outlineLevel="1" x14ac:dyDescent="0.2">
      <c r="A9" s="162">
        <v>1</v>
      </c>
      <c r="B9" s="163"/>
      <c r="C9" s="170" t="s">
        <v>149</v>
      </c>
      <c r="D9" s="164" t="s">
        <v>94</v>
      </c>
      <c r="E9" s="165">
        <v>1</v>
      </c>
      <c r="F9" s="166">
        <v>8853.84</v>
      </c>
      <c r="G9" s="167">
        <f t="shared" ref="G9:G10" si="0">ROUND(E9*F9,2)</f>
        <v>8853.84</v>
      </c>
      <c r="H9" s="154"/>
      <c r="I9" s="153">
        <f t="shared" ref="I9:I10" si="1">ROUND(E9*H9,2)</f>
        <v>0</v>
      </c>
      <c r="J9" s="154"/>
      <c r="K9" s="153">
        <f t="shared" ref="K9:K10" si="2">ROUND(E9*J9,2)</f>
        <v>0</v>
      </c>
      <c r="L9" s="153">
        <v>21</v>
      </c>
      <c r="M9" s="153">
        <f t="shared" ref="M9:M10" si="3">G9*(1+L9/100)</f>
        <v>10713.1464</v>
      </c>
      <c r="N9" s="153">
        <v>0</v>
      </c>
      <c r="O9" s="153">
        <f t="shared" ref="O9:O10" si="4">ROUND(E9*N9,2)</f>
        <v>0</v>
      </c>
      <c r="P9" s="153">
        <v>0</v>
      </c>
      <c r="Q9" s="153">
        <f t="shared" ref="Q9:Q10" si="5">ROUND(E9*P9,2)</f>
        <v>0</v>
      </c>
      <c r="R9" s="153"/>
      <c r="S9" s="153" t="s">
        <v>95</v>
      </c>
      <c r="T9" s="153" t="s">
        <v>99</v>
      </c>
      <c r="U9" s="153">
        <v>0</v>
      </c>
      <c r="V9" s="153">
        <f t="shared" ref="V9:V10" si="6">ROUND(E9*U9,2)</f>
        <v>0</v>
      </c>
      <c r="W9" s="153"/>
      <c r="X9" s="153" t="s">
        <v>97</v>
      </c>
      <c r="Y9" s="146"/>
      <c r="Z9" s="146"/>
      <c r="AA9" s="146"/>
      <c r="AB9" s="146"/>
      <c r="AC9" s="146"/>
      <c r="AD9" s="146"/>
      <c r="AE9" s="146"/>
      <c r="AF9" s="146"/>
      <c r="AG9" s="146" t="s">
        <v>98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22.5" outlineLevel="1" x14ac:dyDescent="0.2">
      <c r="A10" s="162">
        <v>2</v>
      </c>
      <c r="B10" s="163"/>
      <c r="C10" s="170" t="s">
        <v>100</v>
      </c>
      <c r="D10" s="164" t="s">
        <v>94</v>
      </c>
      <c r="E10" s="165">
        <v>1</v>
      </c>
      <c r="F10" s="166">
        <v>2724.26</v>
      </c>
      <c r="G10" s="167">
        <f t="shared" si="0"/>
        <v>2724.26</v>
      </c>
      <c r="H10" s="154"/>
      <c r="I10" s="153">
        <f t="shared" si="1"/>
        <v>0</v>
      </c>
      <c r="J10" s="154"/>
      <c r="K10" s="153">
        <f t="shared" si="2"/>
        <v>0</v>
      </c>
      <c r="L10" s="153">
        <v>21</v>
      </c>
      <c r="M10" s="153">
        <f t="shared" si="3"/>
        <v>3296.3546000000001</v>
      </c>
      <c r="N10" s="153">
        <v>0</v>
      </c>
      <c r="O10" s="153">
        <f t="shared" si="4"/>
        <v>0</v>
      </c>
      <c r="P10" s="153">
        <v>0</v>
      </c>
      <c r="Q10" s="153">
        <f t="shared" si="5"/>
        <v>0</v>
      </c>
      <c r="R10" s="153"/>
      <c r="S10" s="153" t="s">
        <v>95</v>
      </c>
      <c r="T10" s="153" t="s">
        <v>99</v>
      </c>
      <c r="U10" s="153">
        <v>0</v>
      </c>
      <c r="V10" s="153">
        <f t="shared" si="6"/>
        <v>0</v>
      </c>
      <c r="W10" s="153"/>
      <c r="X10" s="153" t="s">
        <v>97</v>
      </c>
      <c r="Y10" s="146"/>
      <c r="Z10" s="146"/>
      <c r="AA10" s="146"/>
      <c r="AB10" s="146"/>
      <c r="AC10" s="146"/>
      <c r="AD10" s="146"/>
      <c r="AE10" s="146"/>
      <c r="AF10" s="146"/>
      <c r="AG10" s="146" t="s">
        <v>98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x14ac:dyDescent="0.2">
      <c r="A11" s="156" t="s">
        <v>92</v>
      </c>
      <c r="B11" s="157" t="s">
        <v>51</v>
      </c>
      <c r="C11" s="169" t="s">
        <v>52</v>
      </c>
      <c r="D11" s="158"/>
      <c r="E11" s="159"/>
      <c r="F11" s="160"/>
      <c r="G11" s="161">
        <f>SUMIF(AG12:AG12,"&lt;&gt;NOR",G12:G12)</f>
        <v>19290.36</v>
      </c>
      <c r="H11" s="155"/>
      <c r="I11" s="155">
        <f>SUM(I12:I12)</f>
        <v>0</v>
      </c>
      <c r="J11" s="155"/>
      <c r="K11" s="155">
        <f>SUM(K12:K12)</f>
        <v>0</v>
      </c>
      <c r="L11" s="155"/>
      <c r="M11" s="155">
        <f>SUM(M12:M12)</f>
        <v>23341.335599999999</v>
      </c>
      <c r="N11" s="155"/>
      <c r="O11" s="155">
        <f>SUM(O12:O12)</f>
        <v>0</v>
      </c>
      <c r="P11" s="155"/>
      <c r="Q11" s="155">
        <f>SUM(Q12:Q12)</f>
        <v>0</v>
      </c>
      <c r="R11" s="155"/>
      <c r="S11" s="155"/>
      <c r="T11" s="155"/>
      <c r="U11" s="155"/>
      <c r="V11" s="155">
        <f>SUM(V12:V12)</f>
        <v>0</v>
      </c>
      <c r="W11" s="155"/>
      <c r="X11" s="155"/>
      <c r="AG11" t="s">
        <v>93</v>
      </c>
    </row>
    <row r="12" spans="1:60" ht="22.5" outlineLevel="1" x14ac:dyDescent="0.2">
      <c r="A12" s="162">
        <v>3</v>
      </c>
      <c r="B12" s="163"/>
      <c r="C12" s="170" t="s">
        <v>158</v>
      </c>
      <c r="D12" s="164" t="s">
        <v>94</v>
      </c>
      <c r="E12" s="165">
        <v>3</v>
      </c>
      <c r="F12" s="253">
        <v>6430.12</v>
      </c>
      <c r="G12" s="167">
        <f t="shared" ref="G12" si="7">ROUND(E12*F12,2)</f>
        <v>19290.36</v>
      </c>
      <c r="H12" s="154"/>
      <c r="I12" s="153">
        <f t="shared" ref="I12" si="8">ROUND(E12*H12,2)</f>
        <v>0</v>
      </c>
      <c r="J12" s="154"/>
      <c r="K12" s="153">
        <f t="shared" ref="K12" si="9">ROUND(E12*J12,2)</f>
        <v>0</v>
      </c>
      <c r="L12" s="153">
        <v>21</v>
      </c>
      <c r="M12" s="153">
        <f t="shared" ref="M12" si="10">G12*(1+L12/100)</f>
        <v>23341.335599999999</v>
      </c>
      <c r="N12" s="153">
        <v>0</v>
      </c>
      <c r="O12" s="153">
        <f t="shared" ref="O12" si="11">ROUND(E12*N12,2)</f>
        <v>0</v>
      </c>
      <c r="P12" s="153">
        <v>0</v>
      </c>
      <c r="Q12" s="153">
        <f t="shared" ref="Q12" si="12">ROUND(E12*P12,2)</f>
        <v>0</v>
      </c>
      <c r="R12" s="153"/>
      <c r="S12" s="153" t="s">
        <v>95</v>
      </c>
      <c r="T12" s="153" t="s">
        <v>96</v>
      </c>
      <c r="U12" s="153">
        <v>0</v>
      </c>
      <c r="V12" s="153">
        <f t="shared" ref="V12" si="13">ROUND(E12*U12,2)</f>
        <v>0</v>
      </c>
      <c r="W12" s="153"/>
      <c r="X12" s="153" t="s">
        <v>97</v>
      </c>
      <c r="Y12" s="146"/>
      <c r="Z12" s="146"/>
      <c r="AA12" s="146"/>
      <c r="AB12" s="146"/>
      <c r="AC12" s="146"/>
      <c r="AD12" s="146"/>
      <c r="AE12" s="146"/>
      <c r="AF12" s="146"/>
      <c r="AG12" s="146" t="s">
        <v>98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x14ac:dyDescent="0.2">
      <c r="A13" s="156" t="s">
        <v>92</v>
      </c>
      <c r="B13" s="157" t="s">
        <v>53</v>
      </c>
      <c r="C13" s="169" t="s">
        <v>54</v>
      </c>
      <c r="D13" s="158"/>
      <c r="E13" s="159"/>
      <c r="F13" s="252"/>
      <c r="G13" s="161">
        <f>SUMIF(AG14:AG14,"&lt;&gt;NOR",G14:G14)</f>
        <v>2000</v>
      </c>
      <c r="H13" s="155"/>
      <c r="I13" s="155">
        <f>SUM(I14:I14)</f>
        <v>0</v>
      </c>
      <c r="J13" s="155"/>
      <c r="K13" s="155">
        <f>SUM(K14:K14)</f>
        <v>0</v>
      </c>
      <c r="L13" s="155"/>
      <c r="M13" s="155">
        <f>SUM(M14:M14)</f>
        <v>2420</v>
      </c>
      <c r="N13" s="155"/>
      <c r="O13" s="155">
        <f>SUM(O14:O14)</f>
        <v>0</v>
      </c>
      <c r="P13" s="155"/>
      <c r="Q13" s="155">
        <f>SUM(Q14:Q14)</f>
        <v>0</v>
      </c>
      <c r="R13" s="155"/>
      <c r="S13" s="155"/>
      <c r="T13" s="155"/>
      <c r="U13" s="155"/>
      <c r="V13" s="155">
        <f>SUM(V14:V14)</f>
        <v>0</v>
      </c>
      <c r="W13" s="155"/>
      <c r="X13" s="155"/>
      <c r="AG13" t="s">
        <v>93</v>
      </c>
    </row>
    <row r="14" spans="1:60" ht="22.5" outlineLevel="1" x14ac:dyDescent="0.2">
      <c r="A14" s="162">
        <v>4</v>
      </c>
      <c r="B14" s="163" t="s">
        <v>150</v>
      </c>
      <c r="C14" s="170" t="s">
        <v>151</v>
      </c>
      <c r="D14" s="164" t="s">
        <v>94</v>
      </c>
      <c r="E14" s="165">
        <v>1</v>
      </c>
      <c r="F14" s="253">
        <v>2000</v>
      </c>
      <c r="G14" s="167">
        <f>ROUND(E14*F14,2)</f>
        <v>2000</v>
      </c>
      <c r="H14" s="154"/>
      <c r="I14" s="153">
        <f>ROUND(E14*H14,2)</f>
        <v>0</v>
      </c>
      <c r="J14" s="154"/>
      <c r="K14" s="153">
        <f>ROUND(E14*J14,2)</f>
        <v>0</v>
      </c>
      <c r="L14" s="153">
        <v>21</v>
      </c>
      <c r="M14" s="153">
        <f>G14*(1+L14/100)</f>
        <v>2420</v>
      </c>
      <c r="N14" s="153">
        <v>0</v>
      </c>
      <c r="O14" s="153">
        <f>ROUND(E14*N14,2)</f>
        <v>0</v>
      </c>
      <c r="P14" s="153">
        <v>0</v>
      </c>
      <c r="Q14" s="153">
        <f>ROUND(E14*P14,2)</f>
        <v>0</v>
      </c>
      <c r="R14" s="153"/>
      <c r="S14" s="153" t="s">
        <v>95</v>
      </c>
      <c r="T14" s="153" t="s">
        <v>99</v>
      </c>
      <c r="U14" s="153">
        <v>0</v>
      </c>
      <c r="V14" s="153">
        <f>ROUND(E14*U14,2)</f>
        <v>0</v>
      </c>
      <c r="W14" s="153"/>
      <c r="X14" s="153" t="s">
        <v>97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98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x14ac:dyDescent="0.2">
      <c r="A15" s="156" t="s">
        <v>92</v>
      </c>
      <c r="B15" s="157" t="s">
        <v>55</v>
      </c>
      <c r="C15" s="169" t="s">
        <v>56</v>
      </c>
      <c r="D15" s="158"/>
      <c r="E15" s="159"/>
      <c r="F15" s="160"/>
      <c r="G15" s="161">
        <f>SUMIF(AG16:AG28,"&lt;&gt;NOR",G16:G28)</f>
        <v>24604.639999999999</v>
      </c>
      <c r="H15" s="155"/>
      <c r="I15" s="155">
        <f>SUM(I16:I28)</f>
        <v>0</v>
      </c>
      <c r="J15" s="155"/>
      <c r="K15" s="155">
        <f>SUM(K16:K28)</f>
        <v>0</v>
      </c>
      <c r="L15" s="155"/>
      <c r="M15" s="155">
        <f>SUM(M16:M28)</f>
        <v>29771.614399999999</v>
      </c>
      <c r="N15" s="155"/>
      <c r="O15" s="155">
        <f>SUM(O16:O28)</f>
        <v>0</v>
      </c>
      <c r="P15" s="155"/>
      <c r="Q15" s="155">
        <f>SUM(Q16:Q28)</f>
        <v>0</v>
      </c>
      <c r="R15" s="155"/>
      <c r="S15" s="155"/>
      <c r="T15" s="155"/>
      <c r="U15" s="155"/>
      <c r="V15" s="155">
        <f>SUM(V16:V28)</f>
        <v>0</v>
      </c>
      <c r="W15" s="155"/>
      <c r="X15" s="155"/>
      <c r="AG15" t="s">
        <v>93</v>
      </c>
    </row>
    <row r="16" spans="1:60" outlineLevel="1" x14ac:dyDescent="0.2">
      <c r="A16" s="162">
        <v>5</v>
      </c>
      <c r="B16" s="163"/>
      <c r="C16" s="170" t="s">
        <v>161</v>
      </c>
      <c r="D16" s="164" t="s">
        <v>101</v>
      </c>
      <c r="E16" s="165">
        <v>123</v>
      </c>
      <c r="F16" s="259">
        <v>21.77</v>
      </c>
      <c r="G16" s="167">
        <f t="shared" ref="G16:G28" si="14">ROUND(E16*F16,2)</f>
        <v>2677.71</v>
      </c>
      <c r="H16" s="154"/>
      <c r="I16" s="153">
        <f t="shared" ref="I16:I28" si="15">ROUND(E16*H16,2)</f>
        <v>0</v>
      </c>
      <c r="J16" s="154"/>
      <c r="K16" s="153">
        <f t="shared" ref="K16:K28" si="16">ROUND(E16*J16,2)</f>
        <v>0</v>
      </c>
      <c r="L16" s="153">
        <v>21</v>
      </c>
      <c r="M16" s="153">
        <f t="shared" ref="M16:M28" si="17">G16*(1+L16/100)</f>
        <v>3240.0290999999997</v>
      </c>
      <c r="N16" s="153">
        <v>0</v>
      </c>
      <c r="O16" s="153">
        <f t="shared" ref="O16:O28" si="18">ROUND(E16*N16,2)</f>
        <v>0</v>
      </c>
      <c r="P16" s="153">
        <v>0</v>
      </c>
      <c r="Q16" s="153">
        <f t="shared" ref="Q16:Q28" si="19">ROUND(E16*P16,2)</f>
        <v>0</v>
      </c>
      <c r="R16" s="153"/>
      <c r="S16" s="153" t="s">
        <v>95</v>
      </c>
      <c r="T16" s="153" t="s">
        <v>96</v>
      </c>
      <c r="U16" s="153">
        <v>0</v>
      </c>
      <c r="V16" s="153">
        <f t="shared" ref="V16:V28" si="20">ROUND(E16*U16,2)</f>
        <v>0</v>
      </c>
      <c r="W16" s="153"/>
      <c r="X16" s="153" t="s">
        <v>97</v>
      </c>
      <c r="Y16" s="146"/>
      <c r="Z16" s="146"/>
      <c r="AA16" s="146"/>
      <c r="AB16" s="146"/>
      <c r="AC16" s="146"/>
      <c r="AD16" s="146"/>
      <c r="AE16" s="146"/>
      <c r="AF16" s="146"/>
      <c r="AG16" s="146" t="s">
        <v>98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62">
        <v>6</v>
      </c>
      <c r="B17" s="163"/>
      <c r="C17" s="170" t="s">
        <v>104</v>
      </c>
      <c r="D17" s="164" t="s">
        <v>101</v>
      </c>
      <c r="E17" s="165">
        <v>28</v>
      </c>
      <c r="F17" s="259">
        <v>14.4</v>
      </c>
      <c r="G17" s="167">
        <f t="shared" si="14"/>
        <v>403.2</v>
      </c>
      <c r="H17" s="154"/>
      <c r="I17" s="153">
        <f t="shared" si="15"/>
        <v>0</v>
      </c>
      <c r="J17" s="154"/>
      <c r="K17" s="153">
        <f t="shared" si="16"/>
        <v>0</v>
      </c>
      <c r="L17" s="153">
        <v>21</v>
      </c>
      <c r="M17" s="153">
        <f t="shared" si="17"/>
        <v>487.87199999999996</v>
      </c>
      <c r="N17" s="153">
        <v>0</v>
      </c>
      <c r="O17" s="153">
        <f t="shared" si="18"/>
        <v>0</v>
      </c>
      <c r="P17" s="153">
        <v>0</v>
      </c>
      <c r="Q17" s="153">
        <f t="shared" si="19"/>
        <v>0</v>
      </c>
      <c r="R17" s="153"/>
      <c r="S17" s="153" t="s">
        <v>95</v>
      </c>
      <c r="T17" s="153" t="s">
        <v>96</v>
      </c>
      <c r="U17" s="153">
        <v>0</v>
      </c>
      <c r="V17" s="153">
        <f t="shared" si="20"/>
        <v>0</v>
      </c>
      <c r="W17" s="153"/>
      <c r="X17" s="153" t="s">
        <v>97</v>
      </c>
      <c r="Y17" s="146"/>
      <c r="Z17" s="146"/>
      <c r="AA17" s="146"/>
      <c r="AB17" s="146"/>
      <c r="AC17" s="146"/>
      <c r="AD17" s="146"/>
      <c r="AE17" s="146"/>
      <c r="AF17" s="146"/>
      <c r="AG17" s="146" t="s">
        <v>98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62">
        <v>7</v>
      </c>
      <c r="B18" s="163"/>
      <c r="C18" s="170" t="s">
        <v>159</v>
      </c>
      <c r="D18" s="164" t="s">
        <v>101</v>
      </c>
      <c r="E18" s="165">
        <v>20</v>
      </c>
      <c r="F18" s="259">
        <v>18.97</v>
      </c>
      <c r="G18" s="167">
        <f t="shared" si="14"/>
        <v>379.4</v>
      </c>
      <c r="H18" s="154"/>
      <c r="I18" s="153">
        <f t="shared" si="15"/>
        <v>0</v>
      </c>
      <c r="J18" s="154"/>
      <c r="K18" s="153">
        <f t="shared" si="16"/>
        <v>0</v>
      </c>
      <c r="L18" s="153">
        <v>21</v>
      </c>
      <c r="M18" s="153">
        <f t="shared" si="17"/>
        <v>459.07399999999996</v>
      </c>
      <c r="N18" s="153">
        <v>0</v>
      </c>
      <c r="O18" s="153">
        <f t="shared" si="18"/>
        <v>0</v>
      </c>
      <c r="P18" s="153">
        <v>0</v>
      </c>
      <c r="Q18" s="153">
        <f t="shared" si="19"/>
        <v>0</v>
      </c>
      <c r="R18" s="153"/>
      <c r="S18" s="153" t="s">
        <v>95</v>
      </c>
      <c r="T18" s="153" t="s">
        <v>105</v>
      </c>
      <c r="U18" s="153">
        <v>0</v>
      </c>
      <c r="V18" s="153">
        <f t="shared" si="20"/>
        <v>0</v>
      </c>
      <c r="W18" s="153"/>
      <c r="X18" s="153" t="s">
        <v>97</v>
      </c>
      <c r="Y18" s="146"/>
      <c r="Z18" s="146"/>
      <c r="AA18" s="146"/>
      <c r="AB18" s="146"/>
      <c r="AC18" s="146"/>
      <c r="AD18" s="146"/>
      <c r="AE18" s="146"/>
      <c r="AF18" s="146"/>
      <c r="AG18" s="146" t="s">
        <v>98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">
      <c r="A19" s="162">
        <v>8</v>
      </c>
      <c r="B19" s="163"/>
      <c r="C19" s="170" t="s">
        <v>160</v>
      </c>
      <c r="D19" s="164" t="s">
        <v>101</v>
      </c>
      <c r="E19" s="165">
        <v>55</v>
      </c>
      <c r="F19" s="259">
        <v>32.090000000000003</v>
      </c>
      <c r="G19" s="167">
        <f t="shared" si="14"/>
        <v>1764.95</v>
      </c>
      <c r="H19" s="154"/>
      <c r="I19" s="153">
        <f t="shared" si="15"/>
        <v>0</v>
      </c>
      <c r="J19" s="154"/>
      <c r="K19" s="153">
        <f t="shared" si="16"/>
        <v>0</v>
      </c>
      <c r="L19" s="153">
        <v>21</v>
      </c>
      <c r="M19" s="153">
        <f t="shared" si="17"/>
        <v>2135.5895</v>
      </c>
      <c r="N19" s="153">
        <v>0</v>
      </c>
      <c r="O19" s="153">
        <f t="shared" si="18"/>
        <v>0</v>
      </c>
      <c r="P19" s="153">
        <v>0</v>
      </c>
      <c r="Q19" s="153">
        <f t="shared" si="19"/>
        <v>0</v>
      </c>
      <c r="R19" s="153"/>
      <c r="S19" s="153" t="s">
        <v>95</v>
      </c>
      <c r="T19" s="153" t="s">
        <v>105</v>
      </c>
      <c r="U19" s="153">
        <v>0</v>
      </c>
      <c r="V19" s="153">
        <f t="shared" si="20"/>
        <v>0</v>
      </c>
      <c r="W19" s="153"/>
      <c r="X19" s="153" t="s">
        <v>97</v>
      </c>
      <c r="Y19" s="146"/>
      <c r="Z19" s="146"/>
      <c r="AA19" s="146"/>
      <c r="AB19" s="146"/>
      <c r="AC19" s="146"/>
      <c r="AD19" s="146"/>
      <c r="AE19" s="146"/>
      <c r="AF19" s="146"/>
      <c r="AG19" s="146" t="s">
        <v>98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62">
        <v>9</v>
      </c>
      <c r="B20" s="163"/>
      <c r="C20" s="170" t="s">
        <v>106</v>
      </c>
      <c r="D20" s="164" t="s">
        <v>101</v>
      </c>
      <c r="E20" s="165">
        <v>10</v>
      </c>
      <c r="F20" s="259">
        <v>25.12</v>
      </c>
      <c r="G20" s="167">
        <f t="shared" si="14"/>
        <v>251.2</v>
      </c>
      <c r="H20" s="154"/>
      <c r="I20" s="153">
        <f t="shared" si="15"/>
        <v>0</v>
      </c>
      <c r="J20" s="154"/>
      <c r="K20" s="153">
        <f t="shared" si="16"/>
        <v>0</v>
      </c>
      <c r="L20" s="153">
        <v>21</v>
      </c>
      <c r="M20" s="153">
        <f t="shared" si="17"/>
        <v>303.952</v>
      </c>
      <c r="N20" s="153">
        <v>6.0000000000000002E-5</v>
      </c>
      <c r="O20" s="153">
        <f t="shared" si="18"/>
        <v>0</v>
      </c>
      <c r="P20" s="153">
        <v>0</v>
      </c>
      <c r="Q20" s="153">
        <f t="shared" si="19"/>
        <v>0</v>
      </c>
      <c r="R20" s="153" t="s">
        <v>102</v>
      </c>
      <c r="S20" s="153" t="s">
        <v>103</v>
      </c>
      <c r="T20" s="153" t="s">
        <v>103</v>
      </c>
      <c r="U20" s="153">
        <v>0</v>
      </c>
      <c r="V20" s="153">
        <f t="shared" si="20"/>
        <v>0</v>
      </c>
      <c r="W20" s="153"/>
      <c r="X20" s="153" t="s">
        <v>97</v>
      </c>
      <c r="Y20" s="146"/>
      <c r="Z20" s="146"/>
      <c r="AA20" s="146"/>
      <c r="AB20" s="146"/>
      <c r="AC20" s="146"/>
      <c r="AD20" s="146"/>
      <c r="AE20" s="146"/>
      <c r="AF20" s="146"/>
      <c r="AG20" s="146" t="s">
        <v>98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22.5" outlineLevel="1" x14ac:dyDescent="0.2">
      <c r="A21" s="162">
        <v>10</v>
      </c>
      <c r="B21" s="163"/>
      <c r="C21" s="170" t="s">
        <v>162</v>
      </c>
      <c r="D21" s="164" t="s">
        <v>101</v>
      </c>
      <c r="E21" s="165">
        <v>40</v>
      </c>
      <c r="F21" s="259">
        <v>56.42</v>
      </c>
      <c r="G21" s="167">
        <f t="shared" si="14"/>
        <v>2256.8000000000002</v>
      </c>
      <c r="H21" s="154"/>
      <c r="I21" s="153">
        <f t="shared" si="15"/>
        <v>0</v>
      </c>
      <c r="J21" s="154"/>
      <c r="K21" s="153">
        <f t="shared" si="16"/>
        <v>0</v>
      </c>
      <c r="L21" s="153">
        <v>21</v>
      </c>
      <c r="M21" s="153">
        <f t="shared" si="17"/>
        <v>2730.7280000000001</v>
      </c>
      <c r="N21" s="153">
        <v>0</v>
      </c>
      <c r="O21" s="153">
        <f t="shared" si="18"/>
        <v>0</v>
      </c>
      <c r="P21" s="153">
        <v>0</v>
      </c>
      <c r="Q21" s="153">
        <f t="shared" si="19"/>
        <v>0</v>
      </c>
      <c r="R21" s="153"/>
      <c r="S21" s="153" t="s">
        <v>95</v>
      </c>
      <c r="T21" s="153" t="s">
        <v>105</v>
      </c>
      <c r="U21" s="153">
        <v>0</v>
      </c>
      <c r="V21" s="153">
        <f t="shared" si="20"/>
        <v>0</v>
      </c>
      <c r="W21" s="153"/>
      <c r="X21" s="153" t="s">
        <v>97</v>
      </c>
      <c r="Y21" s="146"/>
      <c r="Z21" s="146"/>
      <c r="AA21" s="146"/>
      <c r="AB21" s="146"/>
      <c r="AC21" s="146"/>
      <c r="AD21" s="146"/>
      <c r="AE21" s="146"/>
      <c r="AF21" s="146"/>
      <c r="AG21" s="146" t="s">
        <v>98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62">
        <v>11</v>
      </c>
      <c r="B22" s="163"/>
      <c r="C22" s="170" t="s">
        <v>107</v>
      </c>
      <c r="D22" s="164" t="s">
        <v>94</v>
      </c>
      <c r="E22" s="165">
        <v>20</v>
      </c>
      <c r="F22" s="259">
        <v>13.48</v>
      </c>
      <c r="G22" s="167">
        <f t="shared" si="14"/>
        <v>269.60000000000002</v>
      </c>
      <c r="H22" s="154"/>
      <c r="I22" s="153">
        <f t="shared" si="15"/>
        <v>0</v>
      </c>
      <c r="J22" s="154"/>
      <c r="K22" s="153">
        <f t="shared" si="16"/>
        <v>0</v>
      </c>
      <c r="L22" s="153">
        <v>21</v>
      </c>
      <c r="M22" s="153">
        <f t="shared" si="17"/>
        <v>326.21600000000001</v>
      </c>
      <c r="N22" s="153">
        <v>0</v>
      </c>
      <c r="O22" s="153">
        <f t="shared" si="18"/>
        <v>0</v>
      </c>
      <c r="P22" s="153">
        <v>0</v>
      </c>
      <c r="Q22" s="153">
        <f t="shared" si="19"/>
        <v>0</v>
      </c>
      <c r="R22" s="153"/>
      <c r="S22" s="153" t="s">
        <v>95</v>
      </c>
      <c r="T22" s="153" t="s">
        <v>105</v>
      </c>
      <c r="U22" s="153">
        <v>0</v>
      </c>
      <c r="V22" s="153">
        <f t="shared" si="20"/>
        <v>0</v>
      </c>
      <c r="W22" s="153"/>
      <c r="X22" s="153" t="s">
        <v>97</v>
      </c>
      <c r="Y22" s="146"/>
      <c r="Z22" s="146"/>
      <c r="AA22" s="146"/>
      <c r="AB22" s="146"/>
      <c r="AC22" s="146"/>
      <c r="AD22" s="146"/>
      <c r="AE22" s="146"/>
      <c r="AF22" s="146"/>
      <c r="AG22" s="146" t="s">
        <v>98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ht="22.5" customHeight="1" outlineLevel="1" x14ac:dyDescent="0.2">
      <c r="A23" s="162">
        <v>12</v>
      </c>
      <c r="B23" s="163"/>
      <c r="C23" s="170" t="s">
        <v>163</v>
      </c>
      <c r="D23" s="164" t="s">
        <v>101</v>
      </c>
      <c r="E23" s="165">
        <v>5</v>
      </c>
      <c r="F23" s="259">
        <v>18.760000000000002</v>
      </c>
      <c r="G23" s="167">
        <f t="shared" si="14"/>
        <v>93.8</v>
      </c>
      <c r="H23" s="154"/>
      <c r="I23" s="153">
        <f t="shared" si="15"/>
        <v>0</v>
      </c>
      <c r="J23" s="154"/>
      <c r="K23" s="153">
        <f t="shared" si="16"/>
        <v>0</v>
      </c>
      <c r="L23" s="153">
        <v>21</v>
      </c>
      <c r="M23" s="153">
        <f t="shared" si="17"/>
        <v>113.49799999999999</v>
      </c>
      <c r="N23" s="153">
        <v>0</v>
      </c>
      <c r="O23" s="153">
        <f t="shared" si="18"/>
        <v>0</v>
      </c>
      <c r="P23" s="153">
        <v>0</v>
      </c>
      <c r="Q23" s="153">
        <f t="shared" si="19"/>
        <v>0</v>
      </c>
      <c r="R23" s="153"/>
      <c r="S23" s="153" t="s">
        <v>95</v>
      </c>
      <c r="T23" s="153" t="s">
        <v>105</v>
      </c>
      <c r="U23" s="153">
        <v>0</v>
      </c>
      <c r="V23" s="153">
        <f t="shared" si="20"/>
        <v>0</v>
      </c>
      <c r="W23" s="153"/>
      <c r="X23" s="153" t="s">
        <v>97</v>
      </c>
      <c r="Y23" s="146"/>
      <c r="Z23" s="146"/>
      <c r="AA23" s="146"/>
      <c r="AB23" s="146"/>
      <c r="AC23" s="146"/>
      <c r="AD23" s="146"/>
      <c r="AE23" s="146"/>
      <c r="AF23" s="146"/>
      <c r="AG23" s="146" t="s">
        <v>98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ht="25.5" customHeight="1" outlineLevel="1" x14ac:dyDescent="0.2">
      <c r="A24" s="162">
        <v>13</v>
      </c>
      <c r="B24" s="163"/>
      <c r="C24" s="170" t="s">
        <v>164</v>
      </c>
      <c r="D24" s="164" t="s">
        <v>101</v>
      </c>
      <c r="E24" s="165">
        <v>30</v>
      </c>
      <c r="F24" s="259">
        <v>27.38</v>
      </c>
      <c r="G24" s="167">
        <f t="shared" si="14"/>
        <v>821.4</v>
      </c>
      <c r="H24" s="154"/>
      <c r="I24" s="153">
        <f t="shared" si="15"/>
        <v>0</v>
      </c>
      <c r="J24" s="154"/>
      <c r="K24" s="153">
        <f t="shared" si="16"/>
        <v>0</v>
      </c>
      <c r="L24" s="153">
        <v>21</v>
      </c>
      <c r="M24" s="153">
        <f t="shared" si="17"/>
        <v>993.89399999999989</v>
      </c>
      <c r="N24" s="153">
        <v>0</v>
      </c>
      <c r="O24" s="153">
        <f t="shared" si="18"/>
        <v>0</v>
      </c>
      <c r="P24" s="153">
        <v>0</v>
      </c>
      <c r="Q24" s="153">
        <f t="shared" si="19"/>
        <v>0</v>
      </c>
      <c r="R24" s="153"/>
      <c r="S24" s="153" t="s">
        <v>95</v>
      </c>
      <c r="T24" s="153" t="s">
        <v>105</v>
      </c>
      <c r="U24" s="153">
        <v>0</v>
      </c>
      <c r="V24" s="153">
        <f t="shared" si="20"/>
        <v>0</v>
      </c>
      <c r="W24" s="153"/>
      <c r="X24" s="153" t="s">
        <v>97</v>
      </c>
      <c r="Y24" s="146"/>
      <c r="Z24" s="146"/>
      <c r="AA24" s="146"/>
      <c r="AB24" s="146"/>
      <c r="AC24" s="146"/>
      <c r="AD24" s="146"/>
      <c r="AE24" s="146"/>
      <c r="AF24" s="146"/>
      <c r="AG24" s="146" t="s">
        <v>98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62">
        <v>14</v>
      </c>
      <c r="B25" s="163"/>
      <c r="C25" s="170" t="s">
        <v>109</v>
      </c>
      <c r="D25" s="164" t="s">
        <v>94</v>
      </c>
      <c r="E25" s="165">
        <v>20</v>
      </c>
      <c r="F25" s="259">
        <v>3.37</v>
      </c>
      <c r="G25" s="167">
        <f t="shared" si="14"/>
        <v>67.400000000000006</v>
      </c>
      <c r="H25" s="154"/>
      <c r="I25" s="153">
        <f t="shared" si="15"/>
        <v>0</v>
      </c>
      <c r="J25" s="154"/>
      <c r="K25" s="153">
        <f t="shared" si="16"/>
        <v>0</v>
      </c>
      <c r="L25" s="153">
        <v>21</v>
      </c>
      <c r="M25" s="153">
        <f t="shared" si="17"/>
        <v>81.554000000000002</v>
      </c>
      <c r="N25" s="153">
        <v>0</v>
      </c>
      <c r="O25" s="153">
        <f t="shared" si="18"/>
        <v>0</v>
      </c>
      <c r="P25" s="153">
        <v>0</v>
      </c>
      <c r="Q25" s="153">
        <f t="shared" si="19"/>
        <v>0</v>
      </c>
      <c r="R25" s="153"/>
      <c r="S25" s="153" t="s">
        <v>95</v>
      </c>
      <c r="T25" s="153" t="s">
        <v>96</v>
      </c>
      <c r="U25" s="153">
        <v>0</v>
      </c>
      <c r="V25" s="153">
        <f t="shared" si="20"/>
        <v>0</v>
      </c>
      <c r="W25" s="153"/>
      <c r="X25" s="153" t="s">
        <v>97</v>
      </c>
      <c r="Y25" s="146"/>
      <c r="Z25" s="146"/>
      <c r="AA25" s="146"/>
      <c r="AB25" s="146"/>
      <c r="AC25" s="146"/>
      <c r="AD25" s="146"/>
      <c r="AE25" s="146"/>
      <c r="AF25" s="146"/>
      <c r="AG25" s="146" t="s">
        <v>98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62">
        <v>15</v>
      </c>
      <c r="B26" s="163"/>
      <c r="C26" s="170" t="s">
        <v>165</v>
      </c>
      <c r="D26" s="164" t="s">
        <v>94</v>
      </c>
      <c r="E26" s="165">
        <v>2</v>
      </c>
      <c r="F26" s="259">
        <v>47.84</v>
      </c>
      <c r="G26" s="167">
        <f t="shared" ref="G26" si="21">ROUND(E26*F26,2)</f>
        <v>95.68</v>
      </c>
      <c r="H26" s="154"/>
      <c r="I26" s="153">
        <f t="shared" ref="I26" si="22">ROUND(E26*H26,2)</f>
        <v>0</v>
      </c>
      <c r="J26" s="154"/>
      <c r="K26" s="153">
        <f t="shared" ref="K26" si="23">ROUND(E26*J26,2)</f>
        <v>0</v>
      </c>
      <c r="L26" s="153">
        <v>21</v>
      </c>
      <c r="M26" s="153">
        <f t="shared" ref="M26" si="24">G26*(1+L26/100)</f>
        <v>115.7728</v>
      </c>
      <c r="N26" s="153">
        <v>0</v>
      </c>
      <c r="O26" s="153">
        <f t="shared" ref="O26" si="25">ROUND(E26*N26,2)</f>
        <v>0</v>
      </c>
      <c r="P26" s="153">
        <v>0</v>
      </c>
      <c r="Q26" s="153">
        <f t="shared" ref="Q26" si="26">ROUND(E26*P26,2)</f>
        <v>0</v>
      </c>
      <c r="R26" s="153"/>
      <c r="S26" s="153" t="s">
        <v>95</v>
      </c>
      <c r="T26" s="153" t="s">
        <v>105</v>
      </c>
      <c r="U26" s="153">
        <v>0</v>
      </c>
      <c r="V26" s="153">
        <f t="shared" ref="V26" si="27">ROUND(E26*U26,2)</f>
        <v>0</v>
      </c>
      <c r="W26" s="153"/>
      <c r="X26" s="153" t="s">
        <v>97</v>
      </c>
      <c r="Y26" s="146"/>
      <c r="Z26" s="146"/>
      <c r="AA26" s="146"/>
      <c r="AB26" s="146"/>
      <c r="AC26" s="146"/>
      <c r="AD26" s="146"/>
      <c r="AE26" s="146"/>
      <c r="AF26" s="146"/>
      <c r="AG26" s="146" t="s">
        <v>98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62">
        <v>16</v>
      </c>
      <c r="B27" s="163"/>
      <c r="C27" s="170" t="s">
        <v>152</v>
      </c>
      <c r="D27" s="164" t="s">
        <v>94</v>
      </c>
      <c r="E27" s="165">
        <v>3</v>
      </c>
      <c r="F27" s="259">
        <v>4774.5</v>
      </c>
      <c r="G27" s="167">
        <f t="shared" si="14"/>
        <v>14323.5</v>
      </c>
      <c r="H27" s="154"/>
      <c r="I27" s="153">
        <f t="shared" si="15"/>
        <v>0</v>
      </c>
      <c r="J27" s="154"/>
      <c r="K27" s="153">
        <f t="shared" si="16"/>
        <v>0</v>
      </c>
      <c r="L27" s="153">
        <v>21</v>
      </c>
      <c r="M27" s="153">
        <f t="shared" si="17"/>
        <v>17331.434999999998</v>
      </c>
      <c r="N27" s="153">
        <v>0</v>
      </c>
      <c r="O27" s="153">
        <f t="shared" si="18"/>
        <v>0</v>
      </c>
      <c r="P27" s="153">
        <v>0</v>
      </c>
      <c r="Q27" s="153">
        <f t="shared" si="19"/>
        <v>0</v>
      </c>
      <c r="R27" s="153"/>
      <c r="S27" s="153" t="s">
        <v>95</v>
      </c>
      <c r="T27" s="153" t="s">
        <v>105</v>
      </c>
      <c r="U27" s="153">
        <v>0</v>
      </c>
      <c r="V27" s="153">
        <f t="shared" si="20"/>
        <v>0</v>
      </c>
      <c r="W27" s="153"/>
      <c r="X27" s="153" t="s">
        <v>97</v>
      </c>
      <c r="Y27" s="146"/>
      <c r="Z27" s="146"/>
      <c r="AA27" s="146"/>
      <c r="AB27" s="146"/>
      <c r="AC27" s="146"/>
      <c r="AD27" s="146"/>
      <c r="AE27" s="146"/>
      <c r="AF27" s="146"/>
      <c r="AG27" s="146" t="s">
        <v>98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">
      <c r="A28" s="162">
        <v>17</v>
      </c>
      <c r="B28" s="163"/>
      <c r="C28" s="170" t="s">
        <v>110</v>
      </c>
      <c r="D28" s="164" t="s">
        <v>108</v>
      </c>
      <c r="E28" s="165">
        <v>1</v>
      </c>
      <c r="F28" s="259">
        <v>1200</v>
      </c>
      <c r="G28" s="167">
        <f t="shared" si="14"/>
        <v>1200</v>
      </c>
      <c r="H28" s="154"/>
      <c r="I28" s="153">
        <f t="shared" si="15"/>
        <v>0</v>
      </c>
      <c r="J28" s="154"/>
      <c r="K28" s="153">
        <f t="shared" si="16"/>
        <v>0</v>
      </c>
      <c r="L28" s="153">
        <v>21</v>
      </c>
      <c r="M28" s="153">
        <f t="shared" si="17"/>
        <v>1452</v>
      </c>
      <c r="N28" s="153">
        <v>0</v>
      </c>
      <c r="O28" s="153">
        <f t="shared" si="18"/>
        <v>0</v>
      </c>
      <c r="P28" s="153">
        <v>0</v>
      </c>
      <c r="Q28" s="153">
        <f t="shared" si="19"/>
        <v>0</v>
      </c>
      <c r="R28" s="153"/>
      <c r="S28" s="153" t="s">
        <v>95</v>
      </c>
      <c r="T28" s="153" t="s">
        <v>96</v>
      </c>
      <c r="U28" s="153">
        <v>0</v>
      </c>
      <c r="V28" s="153">
        <f t="shared" si="20"/>
        <v>0</v>
      </c>
      <c r="W28" s="153"/>
      <c r="X28" s="153" t="s">
        <v>97</v>
      </c>
      <c r="Y28" s="146"/>
      <c r="Z28" s="146"/>
      <c r="AA28" s="146"/>
      <c r="AB28" s="146"/>
      <c r="AC28" s="146"/>
      <c r="AD28" s="146"/>
      <c r="AE28" s="146"/>
      <c r="AF28" s="146"/>
      <c r="AG28" s="146" t="s">
        <v>98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x14ac:dyDescent="0.2">
      <c r="A29" s="156" t="s">
        <v>92</v>
      </c>
      <c r="B29" s="157" t="s">
        <v>57</v>
      </c>
      <c r="C29" s="169" t="s">
        <v>58</v>
      </c>
      <c r="D29" s="158"/>
      <c r="E29" s="159"/>
      <c r="F29" s="160"/>
      <c r="G29" s="161">
        <f>SUMIF(AG30:AG36,"&lt;&gt;NOR",G30:G36)</f>
        <v>15500</v>
      </c>
      <c r="H29" s="155"/>
      <c r="I29" s="155">
        <f>SUM(I30:I36)</f>
        <v>0</v>
      </c>
      <c r="J29" s="155"/>
      <c r="K29" s="155">
        <f>SUM(K30:K36)</f>
        <v>0</v>
      </c>
      <c r="L29" s="155"/>
      <c r="M29" s="155">
        <f>SUM(M30:M36)</f>
        <v>18755</v>
      </c>
      <c r="N29" s="155"/>
      <c r="O29" s="155">
        <f>SUM(O30:O36)</f>
        <v>0</v>
      </c>
      <c r="P29" s="155"/>
      <c r="Q29" s="155">
        <f>SUM(Q30:Q36)</f>
        <v>0</v>
      </c>
      <c r="R29" s="155"/>
      <c r="S29" s="155"/>
      <c r="T29" s="155"/>
      <c r="U29" s="155"/>
      <c r="V29" s="155">
        <f>SUM(V30:V36)</f>
        <v>4</v>
      </c>
      <c r="W29" s="155"/>
      <c r="X29" s="155"/>
      <c r="AG29" t="s">
        <v>93</v>
      </c>
    </row>
    <row r="30" spans="1:60" outlineLevel="1" x14ac:dyDescent="0.2">
      <c r="A30" s="162">
        <v>18</v>
      </c>
      <c r="B30" s="163"/>
      <c r="C30" s="170" t="s">
        <v>153</v>
      </c>
      <c r="D30" s="164" t="s">
        <v>111</v>
      </c>
      <c r="E30" s="165">
        <v>8</v>
      </c>
      <c r="F30" s="260">
        <v>1000</v>
      </c>
      <c r="G30" s="167">
        <f t="shared" ref="G30:G36" si="28">ROUND(E30*F30,2)</f>
        <v>8000</v>
      </c>
      <c r="H30" s="154"/>
      <c r="I30" s="153">
        <f t="shared" ref="I30:I36" si="29">ROUND(E30*H30,2)</f>
        <v>0</v>
      </c>
      <c r="J30" s="154"/>
      <c r="K30" s="153">
        <f t="shared" ref="K30:K36" si="30">ROUND(E30*J30,2)</f>
        <v>0</v>
      </c>
      <c r="L30" s="153">
        <v>21</v>
      </c>
      <c r="M30" s="153">
        <f t="shared" ref="M30:M36" si="31">G30*(1+L30/100)</f>
        <v>9680</v>
      </c>
      <c r="N30" s="153">
        <v>0</v>
      </c>
      <c r="O30" s="153">
        <f t="shared" ref="O30:O36" si="32">ROUND(E30*N30,2)</f>
        <v>0</v>
      </c>
      <c r="P30" s="153">
        <v>0</v>
      </c>
      <c r="Q30" s="153">
        <f t="shared" ref="Q30:Q36" si="33">ROUND(E30*P30,2)</f>
        <v>0</v>
      </c>
      <c r="R30" s="153"/>
      <c r="S30" s="153" t="s">
        <v>95</v>
      </c>
      <c r="T30" s="153" t="s">
        <v>96</v>
      </c>
      <c r="U30" s="153">
        <v>0</v>
      </c>
      <c r="V30" s="153">
        <f t="shared" ref="V30:V36" si="34">ROUND(E30*U30,2)</f>
        <v>0</v>
      </c>
      <c r="W30" s="153"/>
      <c r="X30" s="153" t="s">
        <v>112</v>
      </c>
      <c r="Y30" s="146"/>
      <c r="Z30" s="146"/>
      <c r="AA30" s="146"/>
      <c r="AB30" s="146"/>
      <c r="AC30" s="146"/>
      <c r="AD30" s="146"/>
      <c r="AE30" s="146"/>
      <c r="AF30" s="146"/>
      <c r="AG30" s="146" t="s">
        <v>113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">
      <c r="A31" s="162">
        <v>19</v>
      </c>
      <c r="B31" s="163"/>
      <c r="C31" s="170" t="s">
        <v>114</v>
      </c>
      <c r="D31" s="164" t="s">
        <v>111</v>
      </c>
      <c r="E31" s="165">
        <v>10</v>
      </c>
      <c r="F31" s="260">
        <v>250</v>
      </c>
      <c r="G31" s="167">
        <f t="shared" si="28"/>
        <v>2500</v>
      </c>
      <c r="H31" s="154"/>
      <c r="I31" s="153">
        <f t="shared" si="29"/>
        <v>0</v>
      </c>
      <c r="J31" s="154"/>
      <c r="K31" s="153">
        <f t="shared" si="30"/>
        <v>0</v>
      </c>
      <c r="L31" s="153">
        <v>21</v>
      </c>
      <c r="M31" s="153">
        <f t="shared" si="31"/>
        <v>3025</v>
      </c>
      <c r="N31" s="153">
        <v>0</v>
      </c>
      <c r="O31" s="153">
        <f t="shared" si="32"/>
        <v>0</v>
      </c>
      <c r="P31" s="153">
        <v>0</v>
      </c>
      <c r="Q31" s="153">
        <f t="shared" si="33"/>
        <v>0</v>
      </c>
      <c r="R31" s="153"/>
      <c r="S31" s="153" t="s">
        <v>95</v>
      </c>
      <c r="T31" s="153" t="s">
        <v>96</v>
      </c>
      <c r="U31" s="153">
        <v>0</v>
      </c>
      <c r="V31" s="153">
        <f t="shared" si="34"/>
        <v>0</v>
      </c>
      <c r="W31" s="153"/>
      <c r="X31" s="153" t="s">
        <v>112</v>
      </c>
      <c r="Y31" s="146"/>
      <c r="Z31" s="146"/>
      <c r="AA31" s="146"/>
      <c r="AB31" s="146"/>
      <c r="AC31" s="146"/>
      <c r="AD31" s="146"/>
      <c r="AE31" s="146"/>
      <c r="AF31" s="146"/>
      <c r="AG31" s="146" t="s">
        <v>113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 x14ac:dyDescent="0.2">
      <c r="A32" s="162">
        <v>20</v>
      </c>
      <c r="B32" s="163"/>
      <c r="C32" s="170" t="s">
        <v>116</v>
      </c>
      <c r="D32" s="164" t="s">
        <v>115</v>
      </c>
      <c r="E32" s="165">
        <v>1</v>
      </c>
      <c r="F32" s="260">
        <v>1000</v>
      </c>
      <c r="G32" s="167">
        <f t="shared" si="28"/>
        <v>1000</v>
      </c>
      <c r="H32" s="154"/>
      <c r="I32" s="153">
        <f t="shared" si="29"/>
        <v>0</v>
      </c>
      <c r="J32" s="154"/>
      <c r="K32" s="153">
        <f t="shared" si="30"/>
        <v>0</v>
      </c>
      <c r="L32" s="153">
        <v>21</v>
      </c>
      <c r="M32" s="153">
        <f t="shared" si="31"/>
        <v>1210</v>
      </c>
      <c r="N32" s="153">
        <v>0</v>
      </c>
      <c r="O32" s="153">
        <f t="shared" si="32"/>
        <v>0</v>
      </c>
      <c r="P32" s="153">
        <v>0</v>
      </c>
      <c r="Q32" s="153">
        <f t="shared" si="33"/>
        <v>0</v>
      </c>
      <c r="R32" s="153"/>
      <c r="S32" s="153" t="s">
        <v>95</v>
      </c>
      <c r="T32" s="153" t="s">
        <v>96</v>
      </c>
      <c r="U32" s="153">
        <v>0</v>
      </c>
      <c r="V32" s="153">
        <f t="shared" si="34"/>
        <v>0</v>
      </c>
      <c r="W32" s="153"/>
      <c r="X32" s="153" t="s">
        <v>112</v>
      </c>
      <c r="Y32" s="146"/>
      <c r="Z32" s="146"/>
      <c r="AA32" s="146"/>
      <c r="AB32" s="146"/>
      <c r="AC32" s="146"/>
      <c r="AD32" s="146"/>
      <c r="AE32" s="146"/>
      <c r="AF32" s="146"/>
      <c r="AG32" s="146" t="s">
        <v>113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 x14ac:dyDescent="0.2">
      <c r="A33" s="162">
        <v>21</v>
      </c>
      <c r="B33" s="163"/>
      <c r="C33" s="170" t="s">
        <v>117</v>
      </c>
      <c r="D33" s="164" t="s">
        <v>118</v>
      </c>
      <c r="E33" s="165">
        <v>1</v>
      </c>
      <c r="F33" s="260">
        <v>1000</v>
      </c>
      <c r="G33" s="167">
        <f t="shared" si="28"/>
        <v>1000</v>
      </c>
      <c r="H33" s="154"/>
      <c r="I33" s="153">
        <f t="shared" si="29"/>
        <v>0</v>
      </c>
      <c r="J33" s="154"/>
      <c r="K33" s="153">
        <f t="shared" si="30"/>
        <v>0</v>
      </c>
      <c r="L33" s="153">
        <v>21</v>
      </c>
      <c r="M33" s="153">
        <f t="shared" si="31"/>
        <v>1210</v>
      </c>
      <c r="N33" s="153">
        <v>0</v>
      </c>
      <c r="O33" s="153">
        <f t="shared" si="32"/>
        <v>0</v>
      </c>
      <c r="P33" s="153">
        <v>0</v>
      </c>
      <c r="Q33" s="153">
        <f t="shared" si="33"/>
        <v>0</v>
      </c>
      <c r="R33" s="153"/>
      <c r="S33" s="153" t="s">
        <v>95</v>
      </c>
      <c r="T33" s="153" t="s">
        <v>96</v>
      </c>
      <c r="U33" s="153">
        <v>1</v>
      </c>
      <c r="V33" s="153">
        <f t="shared" si="34"/>
        <v>1</v>
      </c>
      <c r="W33" s="153"/>
      <c r="X33" s="153" t="s">
        <v>112</v>
      </c>
      <c r="Y33" s="146"/>
      <c r="Z33" s="146"/>
      <c r="AA33" s="146"/>
      <c r="AB33" s="146"/>
      <c r="AC33" s="146"/>
      <c r="AD33" s="146"/>
      <c r="AE33" s="146"/>
      <c r="AF33" s="146"/>
      <c r="AG33" s="146" t="s">
        <v>113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62">
        <v>22</v>
      </c>
      <c r="B34" s="163"/>
      <c r="C34" s="170" t="s">
        <v>119</v>
      </c>
      <c r="D34" s="164" t="s">
        <v>118</v>
      </c>
      <c r="E34" s="165">
        <v>1</v>
      </c>
      <c r="F34" s="260">
        <v>1000</v>
      </c>
      <c r="G34" s="167">
        <f t="shared" si="28"/>
        <v>1000</v>
      </c>
      <c r="H34" s="154"/>
      <c r="I34" s="153">
        <f t="shared" si="29"/>
        <v>0</v>
      </c>
      <c r="J34" s="154"/>
      <c r="K34" s="153">
        <f t="shared" si="30"/>
        <v>0</v>
      </c>
      <c r="L34" s="153">
        <v>21</v>
      </c>
      <c r="M34" s="153">
        <f t="shared" si="31"/>
        <v>1210</v>
      </c>
      <c r="N34" s="153">
        <v>0</v>
      </c>
      <c r="O34" s="153">
        <f t="shared" si="32"/>
        <v>0</v>
      </c>
      <c r="P34" s="153">
        <v>0</v>
      </c>
      <c r="Q34" s="153">
        <f t="shared" si="33"/>
        <v>0</v>
      </c>
      <c r="R34" s="153"/>
      <c r="S34" s="153" t="s">
        <v>95</v>
      </c>
      <c r="T34" s="153" t="s">
        <v>96</v>
      </c>
      <c r="U34" s="153">
        <v>1</v>
      </c>
      <c r="V34" s="153">
        <f t="shared" si="34"/>
        <v>1</v>
      </c>
      <c r="W34" s="153"/>
      <c r="X34" s="153" t="s">
        <v>112</v>
      </c>
      <c r="Y34" s="146"/>
      <c r="Z34" s="146"/>
      <c r="AA34" s="146"/>
      <c r="AB34" s="146"/>
      <c r="AC34" s="146"/>
      <c r="AD34" s="146"/>
      <c r="AE34" s="146"/>
      <c r="AF34" s="146"/>
      <c r="AG34" s="146" t="s">
        <v>113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">
      <c r="A35" s="162">
        <v>23</v>
      </c>
      <c r="B35" s="163"/>
      <c r="C35" s="170" t="s">
        <v>120</v>
      </c>
      <c r="D35" s="164" t="s">
        <v>118</v>
      </c>
      <c r="E35" s="165">
        <v>1</v>
      </c>
      <c r="F35" s="260">
        <v>1000</v>
      </c>
      <c r="G35" s="167">
        <f t="shared" si="28"/>
        <v>1000</v>
      </c>
      <c r="H35" s="154"/>
      <c r="I35" s="153">
        <f t="shared" si="29"/>
        <v>0</v>
      </c>
      <c r="J35" s="154"/>
      <c r="K35" s="153">
        <f t="shared" si="30"/>
        <v>0</v>
      </c>
      <c r="L35" s="153">
        <v>21</v>
      </c>
      <c r="M35" s="153">
        <f t="shared" si="31"/>
        <v>1210</v>
      </c>
      <c r="N35" s="153">
        <v>0</v>
      </c>
      <c r="O35" s="153">
        <f t="shared" si="32"/>
        <v>0</v>
      </c>
      <c r="P35" s="153">
        <v>0</v>
      </c>
      <c r="Q35" s="153">
        <f t="shared" si="33"/>
        <v>0</v>
      </c>
      <c r="R35" s="153"/>
      <c r="S35" s="153" t="s">
        <v>95</v>
      </c>
      <c r="T35" s="153" t="s">
        <v>96</v>
      </c>
      <c r="U35" s="153">
        <v>1</v>
      </c>
      <c r="V35" s="153">
        <f t="shared" si="34"/>
        <v>1</v>
      </c>
      <c r="W35" s="153"/>
      <c r="X35" s="153" t="s">
        <v>112</v>
      </c>
      <c r="Y35" s="146"/>
      <c r="Z35" s="146"/>
      <c r="AA35" s="146"/>
      <c r="AB35" s="146"/>
      <c r="AC35" s="146"/>
      <c r="AD35" s="146"/>
      <c r="AE35" s="146"/>
      <c r="AF35" s="146"/>
      <c r="AG35" s="146" t="s">
        <v>113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62">
        <v>24</v>
      </c>
      <c r="B36" s="163"/>
      <c r="C36" s="170" t="s">
        <v>121</v>
      </c>
      <c r="D36" s="164" t="s">
        <v>118</v>
      </c>
      <c r="E36" s="165">
        <v>1</v>
      </c>
      <c r="F36" s="260">
        <v>1000</v>
      </c>
      <c r="G36" s="167">
        <f t="shared" si="28"/>
        <v>1000</v>
      </c>
      <c r="H36" s="154"/>
      <c r="I36" s="153">
        <f t="shared" si="29"/>
        <v>0</v>
      </c>
      <c r="J36" s="154"/>
      <c r="K36" s="153">
        <f t="shared" si="30"/>
        <v>0</v>
      </c>
      <c r="L36" s="153">
        <v>21</v>
      </c>
      <c r="M36" s="153">
        <f t="shared" si="31"/>
        <v>1210</v>
      </c>
      <c r="N36" s="153">
        <v>0</v>
      </c>
      <c r="O36" s="153">
        <f t="shared" si="32"/>
        <v>0</v>
      </c>
      <c r="P36" s="153">
        <v>0</v>
      </c>
      <c r="Q36" s="153">
        <f t="shared" si="33"/>
        <v>0</v>
      </c>
      <c r="R36" s="153"/>
      <c r="S36" s="153" t="s">
        <v>95</v>
      </c>
      <c r="T36" s="153" t="s">
        <v>96</v>
      </c>
      <c r="U36" s="153">
        <v>1</v>
      </c>
      <c r="V36" s="153">
        <f t="shared" si="34"/>
        <v>1</v>
      </c>
      <c r="W36" s="153"/>
      <c r="X36" s="153" t="s">
        <v>112</v>
      </c>
      <c r="Y36" s="146"/>
      <c r="Z36" s="146"/>
      <c r="AA36" s="146"/>
      <c r="AB36" s="146"/>
      <c r="AC36" s="146"/>
      <c r="AD36" s="146"/>
      <c r="AE36" s="146"/>
      <c r="AF36" s="146"/>
      <c r="AG36" s="146" t="s">
        <v>113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x14ac:dyDescent="0.2">
      <c r="A37" s="156" t="s">
        <v>92</v>
      </c>
      <c r="B37" s="157" t="s">
        <v>59</v>
      </c>
      <c r="C37" s="169" t="s">
        <v>60</v>
      </c>
      <c r="D37" s="158"/>
      <c r="E37" s="159"/>
      <c r="F37" s="160"/>
      <c r="G37" s="161">
        <f>SUMIF(AG38:AG59,"&lt;&gt;NOR",G38:G59)</f>
        <v>30626.720000000001</v>
      </c>
      <c r="H37" s="155"/>
      <c r="I37" s="155">
        <f>SUM(I38:I59)</f>
        <v>0</v>
      </c>
      <c r="J37" s="155"/>
      <c r="K37" s="155">
        <f>SUM(K38:K59)</f>
        <v>0</v>
      </c>
      <c r="L37" s="155"/>
      <c r="M37" s="155">
        <f>SUM(M38:M59)</f>
        <v>37058.331200000001</v>
      </c>
      <c r="N37" s="155"/>
      <c r="O37" s="155">
        <f>SUM(O38:O59)</f>
        <v>0</v>
      </c>
      <c r="P37" s="155"/>
      <c r="Q37" s="155">
        <f>SUM(Q38:Q59)</f>
        <v>0</v>
      </c>
      <c r="R37" s="155"/>
      <c r="S37" s="155"/>
      <c r="T37" s="155"/>
      <c r="U37" s="155"/>
      <c r="V37" s="155">
        <f>SUM(V38:V59)</f>
        <v>48.20000000000001</v>
      </c>
      <c r="W37" s="155"/>
      <c r="X37" s="155"/>
      <c r="AG37" t="s">
        <v>93</v>
      </c>
    </row>
    <row r="38" spans="1:60" outlineLevel="1" x14ac:dyDescent="0.2">
      <c r="A38" s="162">
        <v>25</v>
      </c>
      <c r="B38" s="163"/>
      <c r="C38" s="170" t="s">
        <v>122</v>
      </c>
      <c r="D38" s="164" t="s">
        <v>115</v>
      </c>
      <c r="E38" s="165">
        <v>1</v>
      </c>
      <c r="F38" s="261">
        <v>637.34</v>
      </c>
      <c r="G38" s="167">
        <f t="shared" ref="G38:G59" si="35">ROUND(E38*F38,2)</f>
        <v>637.34</v>
      </c>
      <c r="H38" s="154"/>
      <c r="I38" s="153">
        <f t="shared" ref="I38:I59" si="36">ROUND(E38*H38,2)</f>
        <v>0</v>
      </c>
      <c r="J38" s="154"/>
      <c r="K38" s="153">
        <f t="shared" ref="K38:K59" si="37">ROUND(E38*J38,2)</f>
        <v>0</v>
      </c>
      <c r="L38" s="153">
        <v>21</v>
      </c>
      <c r="M38" s="153">
        <f t="shared" ref="M38:M59" si="38">G38*(1+L38/100)</f>
        <v>771.18140000000005</v>
      </c>
      <c r="N38" s="153">
        <v>0</v>
      </c>
      <c r="O38" s="153">
        <f t="shared" ref="O38:O59" si="39">ROUND(E38*N38,2)</f>
        <v>0</v>
      </c>
      <c r="P38" s="153">
        <v>0</v>
      </c>
      <c r="Q38" s="153">
        <f t="shared" ref="Q38:Q59" si="40">ROUND(E38*P38,2)</f>
        <v>0</v>
      </c>
      <c r="R38" s="153"/>
      <c r="S38" s="153" t="s">
        <v>95</v>
      </c>
      <c r="T38" s="153" t="s">
        <v>99</v>
      </c>
      <c r="U38" s="153">
        <v>0.5</v>
      </c>
      <c r="V38" s="153">
        <f t="shared" ref="V38:V59" si="41">ROUND(E38*U38,2)</f>
        <v>0.5</v>
      </c>
      <c r="W38" s="153"/>
      <c r="X38" s="153" t="s">
        <v>112</v>
      </c>
      <c r="Y38" s="146"/>
      <c r="Z38" s="146"/>
      <c r="AA38" s="146"/>
      <c r="AB38" s="146"/>
      <c r="AC38" s="146"/>
      <c r="AD38" s="146"/>
      <c r="AE38" s="146"/>
      <c r="AF38" s="146"/>
      <c r="AG38" s="146" t="s">
        <v>113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">
      <c r="A39" s="162">
        <v>26</v>
      </c>
      <c r="B39" s="163"/>
      <c r="C39" s="170" t="s">
        <v>123</v>
      </c>
      <c r="D39" s="164" t="s">
        <v>115</v>
      </c>
      <c r="E39" s="165">
        <v>1</v>
      </c>
      <c r="F39" s="261">
        <v>509.87</v>
      </c>
      <c r="G39" s="167">
        <f t="shared" si="35"/>
        <v>509.87</v>
      </c>
      <c r="H39" s="154"/>
      <c r="I39" s="153">
        <f t="shared" si="36"/>
        <v>0</v>
      </c>
      <c r="J39" s="154"/>
      <c r="K39" s="153">
        <f t="shared" si="37"/>
        <v>0</v>
      </c>
      <c r="L39" s="153">
        <v>21</v>
      </c>
      <c r="M39" s="153">
        <f t="shared" si="38"/>
        <v>616.94269999999995</v>
      </c>
      <c r="N39" s="153">
        <v>0</v>
      </c>
      <c r="O39" s="153">
        <f t="shared" si="39"/>
        <v>0</v>
      </c>
      <c r="P39" s="153">
        <v>0</v>
      </c>
      <c r="Q39" s="153">
        <f t="shared" si="40"/>
        <v>0</v>
      </c>
      <c r="R39" s="153"/>
      <c r="S39" s="153" t="s">
        <v>95</v>
      </c>
      <c r="T39" s="153" t="s">
        <v>99</v>
      </c>
      <c r="U39" s="153">
        <v>0.8</v>
      </c>
      <c r="V39" s="153">
        <f t="shared" si="41"/>
        <v>0.8</v>
      </c>
      <c r="W39" s="153"/>
      <c r="X39" s="153" t="s">
        <v>112</v>
      </c>
      <c r="Y39" s="146"/>
      <c r="Z39" s="146"/>
      <c r="AA39" s="146"/>
      <c r="AB39" s="146"/>
      <c r="AC39" s="146"/>
      <c r="AD39" s="146"/>
      <c r="AE39" s="146"/>
      <c r="AF39" s="146"/>
      <c r="AG39" s="146" t="s">
        <v>113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">
      <c r="A40" s="162">
        <v>27</v>
      </c>
      <c r="B40" s="163"/>
      <c r="C40" s="170" t="s">
        <v>154</v>
      </c>
      <c r="D40" s="164" t="s">
        <v>94</v>
      </c>
      <c r="E40" s="165">
        <v>5</v>
      </c>
      <c r="F40" s="261">
        <v>318.67</v>
      </c>
      <c r="G40" s="167">
        <f t="shared" si="35"/>
        <v>1593.35</v>
      </c>
      <c r="H40" s="154"/>
      <c r="I40" s="153">
        <f t="shared" si="36"/>
        <v>0</v>
      </c>
      <c r="J40" s="154"/>
      <c r="K40" s="153">
        <f t="shared" si="37"/>
        <v>0</v>
      </c>
      <c r="L40" s="153">
        <v>21</v>
      </c>
      <c r="M40" s="153">
        <f t="shared" si="38"/>
        <v>1927.9534999999998</v>
      </c>
      <c r="N40" s="153">
        <v>0</v>
      </c>
      <c r="O40" s="153">
        <f t="shared" si="39"/>
        <v>0</v>
      </c>
      <c r="P40" s="153">
        <v>0</v>
      </c>
      <c r="Q40" s="153">
        <f t="shared" si="40"/>
        <v>0</v>
      </c>
      <c r="R40" s="153"/>
      <c r="S40" s="153" t="s">
        <v>95</v>
      </c>
      <c r="T40" s="153" t="s">
        <v>99</v>
      </c>
      <c r="U40" s="153">
        <v>1.1100000000000001</v>
      </c>
      <c r="V40" s="153">
        <f t="shared" si="41"/>
        <v>5.55</v>
      </c>
      <c r="W40" s="153"/>
      <c r="X40" s="153" t="s">
        <v>112</v>
      </c>
      <c r="Y40" s="146"/>
      <c r="Z40" s="146"/>
      <c r="AA40" s="146"/>
      <c r="AB40" s="146"/>
      <c r="AC40" s="146"/>
      <c r="AD40" s="146"/>
      <c r="AE40" s="146"/>
      <c r="AF40" s="146"/>
      <c r="AG40" s="146" t="s">
        <v>113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62">
        <v>28</v>
      </c>
      <c r="B41" s="163"/>
      <c r="C41" s="170" t="s">
        <v>124</v>
      </c>
      <c r="D41" s="164" t="s">
        <v>94</v>
      </c>
      <c r="E41" s="165">
        <v>1</v>
      </c>
      <c r="F41" s="261">
        <v>1100</v>
      </c>
      <c r="G41" s="167">
        <f t="shared" si="35"/>
        <v>1100</v>
      </c>
      <c r="H41" s="154"/>
      <c r="I41" s="153">
        <f t="shared" si="36"/>
        <v>0</v>
      </c>
      <c r="J41" s="154"/>
      <c r="K41" s="153">
        <f t="shared" si="37"/>
        <v>0</v>
      </c>
      <c r="L41" s="153">
        <v>21</v>
      </c>
      <c r="M41" s="153">
        <f t="shared" si="38"/>
        <v>1331</v>
      </c>
      <c r="N41" s="153">
        <v>0</v>
      </c>
      <c r="O41" s="153">
        <f t="shared" si="39"/>
        <v>0</v>
      </c>
      <c r="P41" s="153">
        <v>0</v>
      </c>
      <c r="Q41" s="153">
        <f t="shared" si="40"/>
        <v>0</v>
      </c>
      <c r="R41" s="153"/>
      <c r="S41" s="153" t="s">
        <v>95</v>
      </c>
      <c r="T41" s="153" t="s">
        <v>99</v>
      </c>
      <c r="U41" s="153">
        <v>1.8</v>
      </c>
      <c r="V41" s="153">
        <f t="shared" si="41"/>
        <v>1.8</v>
      </c>
      <c r="W41" s="153"/>
      <c r="X41" s="153" t="s">
        <v>112</v>
      </c>
      <c r="Y41" s="146"/>
      <c r="Z41" s="146"/>
      <c r="AA41" s="146"/>
      <c r="AB41" s="146"/>
      <c r="AC41" s="146"/>
      <c r="AD41" s="146"/>
      <c r="AE41" s="146"/>
      <c r="AF41" s="146"/>
      <c r="AG41" s="146" t="s">
        <v>113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ht="22.5" outlineLevel="1" x14ac:dyDescent="0.2">
      <c r="A42" s="162">
        <v>29</v>
      </c>
      <c r="B42" s="163"/>
      <c r="C42" s="170" t="s">
        <v>166</v>
      </c>
      <c r="D42" s="164" t="s">
        <v>101</v>
      </c>
      <c r="E42" s="165">
        <v>123</v>
      </c>
      <c r="F42" s="261">
        <v>29.53</v>
      </c>
      <c r="G42" s="167">
        <f t="shared" si="35"/>
        <v>3632.19</v>
      </c>
      <c r="H42" s="154"/>
      <c r="I42" s="153">
        <f t="shared" si="36"/>
        <v>0</v>
      </c>
      <c r="J42" s="154"/>
      <c r="K42" s="153">
        <f t="shared" si="37"/>
        <v>0</v>
      </c>
      <c r="L42" s="153">
        <v>21</v>
      </c>
      <c r="M42" s="153">
        <f t="shared" si="38"/>
        <v>4394.9498999999996</v>
      </c>
      <c r="N42" s="153">
        <v>0</v>
      </c>
      <c r="O42" s="153">
        <f t="shared" si="39"/>
        <v>0</v>
      </c>
      <c r="P42" s="153">
        <v>0</v>
      </c>
      <c r="Q42" s="153">
        <f t="shared" si="40"/>
        <v>0</v>
      </c>
      <c r="R42" s="153"/>
      <c r="S42" s="153" t="s">
        <v>95</v>
      </c>
      <c r="T42" s="153" t="s">
        <v>99</v>
      </c>
      <c r="U42" s="153">
        <v>4.6330000000000003E-2</v>
      </c>
      <c r="V42" s="153">
        <f t="shared" si="41"/>
        <v>5.7</v>
      </c>
      <c r="W42" s="153"/>
      <c r="X42" s="153" t="s">
        <v>112</v>
      </c>
      <c r="Y42" s="146"/>
      <c r="Z42" s="146"/>
      <c r="AA42" s="146"/>
      <c r="AB42" s="146"/>
      <c r="AC42" s="146"/>
      <c r="AD42" s="146"/>
      <c r="AE42" s="146"/>
      <c r="AF42" s="146"/>
      <c r="AG42" s="146" t="s">
        <v>113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">
      <c r="A43" s="162">
        <v>30</v>
      </c>
      <c r="B43" s="163"/>
      <c r="C43" s="170" t="s">
        <v>167</v>
      </c>
      <c r="D43" s="164" t="s">
        <v>101</v>
      </c>
      <c r="E43" s="165">
        <v>28</v>
      </c>
      <c r="F43" s="261">
        <v>36.32</v>
      </c>
      <c r="G43" s="167">
        <f t="shared" si="35"/>
        <v>1016.96</v>
      </c>
      <c r="H43" s="154"/>
      <c r="I43" s="153">
        <f t="shared" si="36"/>
        <v>0</v>
      </c>
      <c r="J43" s="154"/>
      <c r="K43" s="153">
        <f t="shared" si="37"/>
        <v>0</v>
      </c>
      <c r="L43" s="153">
        <v>21</v>
      </c>
      <c r="M43" s="153">
        <f t="shared" si="38"/>
        <v>1230.5216</v>
      </c>
      <c r="N43" s="153">
        <v>0</v>
      </c>
      <c r="O43" s="153">
        <f t="shared" si="39"/>
        <v>0</v>
      </c>
      <c r="P43" s="153">
        <v>0</v>
      </c>
      <c r="Q43" s="153">
        <f t="shared" si="40"/>
        <v>0</v>
      </c>
      <c r="R43" s="153"/>
      <c r="S43" s="153" t="s">
        <v>95</v>
      </c>
      <c r="T43" s="153" t="s">
        <v>99</v>
      </c>
      <c r="U43" s="153">
        <v>4.4999999999999998E-2</v>
      </c>
      <c r="V43" s="153">
        <f t="shared" si="41"/>
        <v>1.26</v>
      </c>
      <c r="W43" s="153"/>
      <c r="X43" s="153" t="s">
        <v>112</v>
      </c>
      <c r="Y43" s="146"/>
      <c r="Z43" s="146"/>
      <c r="AA43" s="146"/>
      <c r="AB43" s="146"/>
      <c r="AC43" s="146"/>
      <c r="AD43" s="146"/>
      <c r="AE43" s="146"/>
      <c r="AF43" s="146"/>
      <c r="AG43" s="146" t="s">
        <v>113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ht="22.5" outlineLevel="1" x14ac:dyDescent="0.2">
      <c r="A44" s="162">
        <v>31</v>
      </c>
      <c r="B44" s="163"/>
      <c r="C44" s="170" t="s">
        <v>168</v>
      </c>
      <c r="D44" s="164" t="s">
        <v>101</v>
      </c>
      <c r="E44" s="165">
        <v>20</v>
      </c>
      <c r="F44" s="261">
        <v>32.479999999999997</v>
      </c>
      <c r="G44" s="167">
        <f t="shared" si="35"/>
        <v>649.6</v>
      </c>
      <c r="H44" s="154"/>
      <c r="I44" s="153">
        <f t="shared" si="36"/>
        <v>0</v>
      </c>
      <c r="J44" s="154"/>
      <c r="K44" s="153">
        <f t="shared" si="37"/>
        <v>0</v>
      </c>
      <c r="L44" s="153">
        <v>21</v>
      </c>
      <c r="M44" s="153">
        <f t="shared" si="38"/>
        <v>786.01599999999996</v>
      </c>
      <c r="N44" s="153">
        <v>0</v>
      </c>
      <c r="O44" s="153">
        <f t="shared" si="39"/>
        <v>0</v>
      </c>
      <c r="P44" s="153">
        <v>0</v>
      </c>
      <c r="Q44" s="153">
        <f t="shared" si="40"/>
        <v>0</v>
      </c>
      <c r="R44" s="153"/>
      <c r="S44" s="153" t="s">
        <v>95</v>
      </c>
      <c r="T44" s="153" t="s">
        <v>99</v>
      </c>
      <c r="U44" s="153">
        <v>5.0959999999999998E-2</v>
      </c>
      <c r="V44" s="153">
        <f t="shared" si="41"/>
        <v>1.02</v>
      </c>
      <c r="W44" s="153"/>
      <c r="X44" s="153" t="s">
        <v>112</v>
      </c>
      <c r="Y44" s="146"/>
      <c r="Z44" s="146"/>
      <c r="AA44" s="146"/>
      <c r="AB44" s="146"/>
      <c r="AC44" s="146"/>
      <c r="AD44" s="146"/>
      <c r="AE44" s="146"/>
      <c r="AF44" s="146"/>
      <c r="AG44" s="146" t="s">
        <v>113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ht="22.5" outlineLevel="1" x14ac:dyDescent="0.2">
      <c r="A45" s="162">
        <v>32</v>
      </c>
      <c r="B45" s="163"/>
      <c r="C45" s="170" t="s">
        <v>169</v>
      </c>
      <c r="D45" s="164" t="s">
        <v>101</v>
      </c>
      <c r="E45" s="165">
        <v>55</v>
      </c>
      <c r="F45" s="261">
        <v>32.479999999999997</v>
      </c>
      <c r="G45" s="167">
        <f t="shared" si="35"/>
        <v>1786.4</v>
      </c>
      <c r="H45" s="154"/>
      <c r="I45" s="153">
        <f t="shared" si="36"/>
        <v>0</v>
      </c>
      <c r="J45" s="154"/>
      <c r="K45" s="153">
        <f t="shared" si="37"/>
        <v>0</v>
      </c>
      <c r="L45" s="153">
        <v>21</v>
      </c>
      <c r="M45" s="153">
        <f t="shared" si="38"/>
        <v>2161.5439999999999</v>
      </c>
      <c r="N45" s="153">
        <v>0</v>
      </c>
      <c r="O45" s="153">
        <f t="shared" si="39"/>
        <v>0</v>
      </c>
      <c r="P45" s="153">
        <v>0</v>
      </c>
      <c r="Q45" s="153">
        <f t="shared" si="40"/>
        <v>0</v>
      </c>
      <c r="R45" s="153"/>
      <c r="S45" s="153" t="s">
        <v>95</v>
      </c>
      <c r="T45" s="153" t="s">
        <v>99</v>
      </c>
      <c r="U45" s="153">
        <v>5.0959999999999998E-2</v>
      </c>
      <c r="V45" s="153">
        <f t="shared" si="41"/>
        <v>2.8</v>
      </c>
      <c r="W45" s="153"/>
      <c r="X45" s="153" t="s">
        <v>112</v>
      </c>
      <c r="Y45" s="146"/>
      <c r="Z45" s="146"/>
      <c r="AA45" s="146"/>
      <c r="AB45" s="146"/>
      <c r="AC45" s="146"/>
      <c r="AD45" s="146"/>
      <c r="AE45" s="146"/>
      <c r="AF45" s="146"/>
      <c r="AG45" s="146" t="s">
        <v>113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">
      <c r="A46" s="162">
        <v>33</v>
      </c>
      <c r="B46" s="163"/>
      <c r="C46" s="170" t="s">
        <v>170</v>
      </c>
      <c r="D46" s="164" t="s">
        <v>101</v>
      </c>
      <c r="E46" s="165">
        <v>10</v>
      </c>
      <c r="F46" s="261">
        <v>29.75</v>
      </c>
      <c r="G46" s="167">
        <f t="shared" si="35"/>
        <v>297.5</v>
      </c>
      <c r="H46" s="154"/>
      <c r="I46" s="153">
        <f t="shared" si="36"/>
        <v>0</v>
      </c>
      <c r="J46" s="154"/>
      <c r="K46" s="153">
        <f t="shared" si="37"/>
        <v>0</v>
      </c>
      <c r="L46" s="153">
        <v>21</v>
      </c>
      <c r="M46" s="153">
        <f t="shared" si="38"/>
        <v>359.97499999999997</v>
      </c>
      <c r="N46" s="153">
        <v>0</v>
      </c>
      <c r="O46" s="153">
        <f t="shared" si="39"/>
        <v>0</v>
      </c>
      <c r="P46" s="153">
        <v>0</v>
      </c>
      <c r="Q46" s="153">
        <f t="shared" si="40"/>
        <v>0</v>
      </c>
      <c r="R46" s="153"/>
      <c r="S46" s="153" t="s">
        <v>103</v>
      </c>
      <c r="T46" s="153" t="s">
        <v>96</v>
      </c>
      <c r="U46" s="153">
        <v>2.0740000000000001E-2</v>
      </c>
      <c r="V46" s="153">
        <f t="shared" si="41"/>
        <v>0.21</v>
      </c>
      <c r="W46" s="153"/>
      <c r="X46" s="153" t="s">
        <v>112</v>
      </c>
      <c r="Y46" s="146"/>
      <c r="Z46" s="146"/>
      <c r="AA46" s="146"/>
      <c r="AB46" s="146"/>
      <c r="AC46" s="146"/>
      <c r="AD46" s="146"/>
      <c r="AE46" s="146"/>
      <c r="AF46" s="146"/>
      <c r="AG46" s="146" t="s">
        <v>113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">
      <c r="A47" s="162">
        <v>34</v>
      </c>
      <c r="B47" s="163"/>
      <c r="C47" s="170" t="s">
        <v>171</v>
      </c>
      <c r="D47" s="164" t="s">
        <v>101</v>
      </c>
      <c r="E47" s="165">
        <v>40</v>
      </c>
      <c r="F47" s="261">
        <v>59.9</v>
      </c>
      <c r="G47" s="167">
        <f t="shared" si="35"/>
        <v>2396</v>
      </c>
      <c r="H47" s="154"/>
      <c r="I47" s="153">
        <f t="shared" si="36"/>
        <v>0</v>
      </c>
      <c r="J47" s="154"/>
      <c r="K47" s="153">
        <f t="shared" si="37"/>
        <v>0</v>
      </c>
      <c r="L47" s="153">
        <v>21</v>
      </c>
      <c r="M47" s="153">
        <f t="shared" si="38"/>
        <v>2899.16</v>
      </c>
      <c r="N47" s="153">
        <v>0</v>
      </c>
      <c r="O47" s="153">
        <f t="shared" si="39"/>
        <v>0</v>
      </c>
      <c r="P47" s="153">
        <v>0</v>
      </c>
      <c r="Q47" s="153">
        <f t="shared" si="40"/>
        <v>0</v>
      </c>
      <c r="R47" s="153"/>
      <c r="S47" s="153" t="s">
        <v>95</v>
      </c>
      <c r="T47" s="153" t="s">
        <v>99</v>
      </c>
      <c r="U47" s="153">
        <v>8.1339999999999996E-2</v>
      </c>
      <c r="V47" s="153">
        <f t="shared" si="41"/>
        <v>3.25</v>
      </c>
      <c r="W47" s="153"/>
      <c r="X47" s="153" t="s">
        <v>112</v>
      </c>
      <c r="Y47" s="146"/>
      <c r="Z47" s="146"/>
      <c r="AA47" s="146"/>
      <c r="AB47" s="146"/>
      <c r="AC47" s="146"/>
      <c r="AD47" s="146"/>
      <c r="AE47" s="146"/>
      <c r="AF47" s="146"/>
      <c r="AG47" s="146" t="s">
        <v>113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 x14ac:dyDescent="0.2">
      <c r="A48" s="162">
        <v>35</v>
      </c>
      <c r="B48" s="163"/>
      <c r="C48" s="170" t="s">
        <v>125</v>
      </c>
      <c r="D48" s="164" t="s">
        <v>101</v>
      </c>
      <c r="E48" s="165">
        <v>5</v>
      </c>
      <c r="F48" s="261">
        <v>55.13</v>
      </c>
      <c r="G48" s="167">
        <f t="shared" si="35"/>
        <v>275.64999999999998</v>
      </c>
      <c r="H48" s="154"/>
      <c r="I48" s="153">
        <f t="shared" si="36"/>
        <v>0</v>
      </c>
      <c r="J48" s="154"/>
      <c r="K48" s="153">
        <f t="shared" si="37"/>
        <v>0</v>
      </c>
      <c r="L48" s="153">
        <v>21</v>
      </c>
      <c r="M48" s="153">
        <f t="shared" si="38"/>
        <v>333.53649999999999</v>
      </c>
      <c r="N48" s="153">
        <v>0</v>
      </c>
      <c r="O48" s="153">
        <f t="shared" si="39"/>
        <v>0</v>
      </c>
      <c r="P48" s="153">
        <v>0</v>
      </c>
      <c r="Q48" s="153">
        <f t="shared" si="40"/>
        <v>0</v>
      </c>
      <c r="R48" s="153"/>
      <c r="S48" s="153" t="s">
        <v>95</v>
      </c>
      <c r="T48" s="153" t="s">
        <v>99</v>
      </c>
      <c r="U48" s="153">
        <v>6.9199999999999998E-2</v>
      </c>
      <c r="V48" s="153">
        <f t="shared" si="41"/>
        <v>0.35</v>
      </c>
      <c r="W48" s="153"/>
      <c r="X48" s="153" t="s">
        <v>112</v>
      </c>
      <c r="Y48" s="146"/>
      <c r="Z48" s="146"/>
      <c r="AA48" s="146"/>
      <c r="AB48" s="146"/>
      <c r="AC48" s="146"/>
      <c r="AD48" s="146"/>
      <c r="AE48" s="146"/>
      <c r="AF48" s="146"/>
      <c r="AG48" s="146" t="s">
        <v>113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 x14ac:dyDescent="0.2">
      <c r="A49" s="162">
        <v>36</v>
      </c>
      <c r="B49" s="163"/>
      <c r="C49" s="170" t="s">
        <v>172</v>
      </c>
      <c r="D49" s="164" t="s">
        <v>101</v>
      </c>
      <c r="E49" s="165">
        <v>30</v>
      </c>
      <c r="F49" s="261">
        <v>55.13</v>
      </c>
      <c r="G49" s="167">
        <f t="shared" si="35"/>
        <v>1653.9</v>
      </c>
      <c r="H49" s="154"/>
      <c r="I49" s="153">
        <f t="shared" si="36"/>
        <v>0</v>
      </c>
      <c r="J49" s="154"/>
      <c r="K49" s="153">
        <f t="shared" si="37"/>
        <v>0</v>
      </c>
      <c r="L49" s="153">
        <v>21</v>
      </c>
      <c r="M49" s="153">
        <f t="shared" si="38"/>
        <v>2001.2190000000001</v>
      </c>
      <c r="N49" s="153">
        <v>0</v>
      </c>
      <c r="O49" s="153">
        <f t="shared" si="39"/>
        <v>0</v>
      </c>
      <c r="P49" s="153">
        <v>0</v>
      </c>
      <c r="Q49" s="153">
        <f t="shared" si="40"/>
        <v>0</v>
      </c>
      <c r="R49" s="153"/>
      <c r="S49" s="153" t="s">
        <v>95</v>
      </c>
      <c r="T49" s="153" t="s">
        <v>99</v>
      </c>
      <c r="U49" s="153">
        <v>7.2539999999999993E-2</v>
      </c>
      <c r="V49" s="153">
        <f t="shared" si="41"/>
        <v>2.1800000000000002</v>
      </c>
      <c r="W49" s="153"/>
      <c r="X49" s="153" t="s">
        <v>112</v>
      </c>
      <c r="Y49" s="146"/>
      <c r="Z49" s="146"/>
      <c r="AA49" s="146"/>
      <c r="AB49" s="146"/>
      <c r="AC49" s="146"/>
      <c r="AD49" s="146"/>
      <c r="AE49" s="146"/>
      <c r="AF49" s="146"/>
      <c r="AG49" s="146" t="s">
        <v>113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">
      <c r="A50" s="162">
        <v>37</v>
      </c>
      <c r="B50" s="163"/>
      <c r="C50" s="170" t="s">
        <v>126</v>
      </c>
      <c r="D50" s="164" t="s">
        <v>94</v>
      </c>
      <c r="E50" s="165">
        <v>20</v>
      </c>
      <c r="F50" s="261">
        <v>15.94</v>
      </c>
      <c r="G50" s="167">
        <f t="shared" si="35"/>
        <v>318.8</v>
      </c>
      <c r="H50" s="154"/>
      <c r="I50" s="153">
        <f t="shared" si="36"/>
        <v>0</v>
      </c>
      <c r="J50" s="154"/>
      <c r="K50" s="153">
        <f t="shared" si="37"/>
        <v>0</v>
      </c>
      <c r="L50" s="153">
        <v>21</v>
      </c>
      <c r="M50" s="153">
        <f t="shared" si="38"/>
        <v>385.74799999999999</v>
      </c>
      <c r="N50" s="153">
        <v>0</v>
      </c>
      <c r="O50" s="153">
        <f t="shared" si="39"/>
        <v>0</v>
      </c>
      <c r="P50" s="153">
        <v>0</v>
      </c>
      <c r="Q50" s="153">
        <f t="shared" si="40"/>
        <v>0</v>
      </c>
      <c r="R50" s="153"/>
      <c r="S50" s="153" t="s">
        <v>95</v>
      </c>
      <c r="T50" s="153" t="s">
        <v>99</v>
      </c>
      <c r="U50" s="153">
        <v>2.5000000000000001E-2</v>
      </c>
      <c r="V50" s="153">
        <f t="shared" si="41"/>
        <v>0.5</v>
      </c>
      <c r="W50" s="153"/>
      <c r="X50" s="153" t="s">
        <v>112</v>
      </c>
      <c r="Y50" s="146"/>
      <c r="Z50" s="146"/>
      <c r="AA50" s="146"/>
      <c r="AB50" s="146"/>
      <c r="AC50" s="146"/>
      <c r="AD50" s="146"/>
      <c r="AE50" s="146"/>
      <c r="AF50" s="146"/>
      <c r="AG50" s="146" t="s">
        <v>113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">
      <c r="A51" s="162">
        <v>38</v>
      </c>
      <c r="B51" s="163"/>
      <c r="C51" s="170" t="s">
        <v>127</v>
      </c>
      <c r="D51" s="164" t="s">
        <v>94</v>
      </c>
      <c r="E51" s="165">
        <v>2</v>
      </c>
      <c r="F51" s="261">
        <v>159.34</v>
      </c>
      <c r="G51" s="167">
        <f t="shared" si="35"/>
        <v>318.68</v>
      </c>
      <c r="H51" s="154"/>
      <c r="I51" s="153">
        <f t="shared" si="36"/>
        <v>0</v>
      </c>
      <c r="J51" s="154"/>
      <c r="K51" s="153">
        <f t="shared" si="37"/>
        <v>0</v>
      </c>
      <c r="L51" s="153">
        <v>21</v>
      </c>
      <c r="M51" s="153">
        <f t="shared" si="38"/>
        <v>385.6028</v>
      </c>
      <c r="N51" s="153">
        <v>0</v>
      </c>
      <c r="O51" s="153">
        <f t="shared" si="39"/>
        <v>0</v>
      </c>
      <c r="P51" s="153">
        <v>0</v>
      </c>
      <c r="Q51" s="153">
        <f t="shared" si="40"/>
        <v>0</v>
      </c>
      <c r="R51" s="153"/>
      <c r="S51" s="153" t="s">
        <v>95</v>
      </c>
      <c r="T51" s="153" t="s">
        <v>99</v>
      </c>
      <c r="U51" s="153">
        <v>0.151</v>
      </c>
      <c r="V51" s="153">
        <f t="shared" si="41"/>
        <v>0.3</v>
      </c>
      <c r="W51" s="153"/>
      <c r="X51" s="153" t="s">
        <v>112</v>
      </c>
      <c r="Y51" s="146"/>
      <c r="Z51" s="146"/>
      <c r="AA51" s="146"/>
      <c r="AB51" s="146"/>
      <c r="AC51" s="146"/>
      <c r="AD51" s="146"/>
      <c r="AE51" s="146"/>
      <c r="AF51" s="146"/>
      <c r="AG51" s="146" t="s">
        <v>113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 x14ac:dyDescent="0.2">
      <c r="A52" s="162">
        <v>39</v>
      </c>
      <c r="B52" s="163"/>
      <c r="C52" s="170" t="s">
        <v>155</v>
      </c>
      <c r="D52" s="164" t="s">
        <v>94</v>
      </c>
      <c r="E52" s="165">
        <v>3</v>
      </c>
      <c r="F52" s="261">
        <v>825</v>
      </c>
      <c r="G52" s="167">
        <f t="shared" si="35"/>
        <v>2475</v>
      </c>
      <c r="H52" s="154"/>
      <c r="I52" s="153">
        <f t="shared" si="36"/>
        <v>0</v>
      </c>
      <c r="J52" s="154"/>
      <c r="K52" s="153">
        <f t="shared" si="37"/>
        <v>0</v>
      </c>
      <c r="L52" s="153">
        <v>21</v>
      </c>
      <c r="M52" s="153">
        <f t="shared" si="38"/>
        <v>2994.75</v>
      </c>
      <c r="N52" s="153">
        <v>0</v>
      </c>
      <c r="O52" s="153">
        <f t="shared" si="39"/>
        <v>0</v>
      </c>
      <c r="P52" s="153">
        <v>0</v>
      </c>
      <c r="Q52" s="153">
        <f t="shared" si="40"/>
        <v>0</v>
      </c>
      <c r="R52" s="153"/>
      <c r="S52" s="153" t="s">
        <v>95</v>
      </c>
      <c r="T52" s="153" t="s">
        <v>96</v>
      </c>
      <c r="U52" s="153">
        <v>0</v>
      </c>
      <c r="V52" s="153">
        <f t="shared" si="41"/>
        <v>0</v>
      </c>
      <c r="W52" s="153"/>
      <c r="X52" s="153" t="s">
        <v>112</v>
      </c>
      <c r="Y52" s="146"/>
      <c r="Z52" s="146"/>
      <c r="AA52" s="146"/>
      <c r="AB52" s="146"/>
      <c r="AC52" s="146"/>
      <c r="AD52" s="146"/>
      <c r="AE52" s="146"/>
      <c r="AF52" s="146"/>
      <c r="AG52" s="146" t="s">
        <v>113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 x14ac:dyDescent="0.2">
      <c r="A53" s="162">
        <v>40</v>
      </c>
      <c r="B53" s="163"/>
      <c r="C53" s="170" t="s">
        <v>128</v>
      </c>
      <c r="D53" s="164" t="s">
        <v>94</v>
      </c>
      <c r="E53" s="165">
        <v>5</v>
      </c>
      <c r="F53" s="261">
        <v>32.18</v>
      </c>
      <c r="G53" s="167">
        <f t="shared" si="35"/>
        <v>160.9</v>
      </c>
      <c r="H53" s="154"/>
      <c r="I53" s="153">
        <f t="shared" si="36"/>
        <v>0</v>
      </c>
      <c r="J53" s="154"/>
      <c r="K53" s="153">
        <f t="shared" si="37"/>
        <v>0</v>
      </c>
      <c r="L53" s="153">
        <v>21</v>
      </c>
      <c r="M53" s="153">
        <f t="shared" si="38"/>
        <v>194.68899999999999</v>
      </c>
      <c r="N53" s="153">
        <v>0</v>
      </c>
      <c r="O53" s="153">
        <f t="shared" si="39"/>
        <v>0</v>
      </c>
      <c r="P53" s="153">
        <v>0</v>
      </c>
      <c r="Q53" s="153">
        <f t="shared" si="40"/>
        <v>0</v>
      </c>
      <c r="R53" s="153"/>
      <c r="S53" s="153" t="s">
        <v>95</v>
      </c>
      <c r="T53" s="153" t="s">
        <v>99</v>
      </c>
      <c r="U53" s="153">
        <v>0.48886000000000002</v>
      </c>
      <c r="V53" s="153">
        <f t="shared" si="41"/>
        <v>2.44</v>
      </c>
      <c r="W53" s="153"/>
      <c r="X53" s="153" t="s">
        <v>112</v>
      </c>
      <c r="Y53" s="146"/>
      <c r="Z53" s="146"/>
      <c r="AA53" s="146"/>
      <c r="AB53" s="146"/>
      <c r="AC53" s="146"/>
      <c r="AD53" s="146"/>
      <c r="AE53" s="146"/>
      <c r="AF53" s="146"/>
      <c r="AG53" s="146" t="s">
        <v>113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 x14ac:dyDescent="0.2">
      <c r="A54" s="162">
        <v>41</v>
      </c>
      <c r="B54" s="163"/>
      <c r="C54" s="170" t="s">
        <v>156</v>
      </c>
      <c r="D54" s="164" t="s">
        <v>101</v>
      </c>
      <c r="E54" s="165">
        <v>18</v>
      </c>
      <c r="F54" s="261">
        <v>283.02999999999997</v>
      </c>
      <c r="G54" s="167">
        <f t="shared" si="35"/>
        <v>5094.54</v>
      </c>
      <c r="H54" s="154"/>
      <c r="I54" s="153">
        <f t="shared" si="36"/>
        <v>0</v>
      </c>
      <c r="J54" s="154"/>
      <c r="K54" s="153">
        <f t="shared" si="37"/>
        <v>0</v>
      </c>
      <c r="L54" s="153">
        <v>21</v>
      </c>
      <c r="M54" s="153">
        <f t="shared" si="38"/>
        <v>6164.3933999999999</v>
      </c>
      <c r="N54" s="153">
        <v>0</v>
      </c>
      <c r="O54" s="153">
        <f t="shared" si="39"/>
        <v>0</v>
      </c>
      <c r="P54" s="153">
        <v>0</v>
      </c>
      <c r="Q54" s="153">
        <f t="shared" si="40"/>
        <v>0</v>
      </c>
      <c r="R54" s="153"/>
      <c r="S54" s="153" t="s">
        <v>95</v>
      </c>
      <c r="T54" s="153" t="s">
        <v>99</v>
      </c>
      <c r="U54" s="153">
        <v>0.60499999999999998</v>
      </c>
      <c r="V54" s="153">
        <f t="shared" si="41"/>
        <v>10.89</v>
      </c>
      <c r="W54" s="153"/>
      <c r="X54" s="153" t="s">
        <v>112</v>
      </c>
      <c r="Y54" s="146"/>
      <c r="Z54" s="146"/>
      <c r="AA54" s="146"/>
      <c r="AB54" s="146"/>
      <c r="AC54" s="146"/>
      <c r="AD54" s="146"/>
      <c r="AE54" s="146"/>
      <c r="AF54" s="146"/>
      <c r="AG54" s="146" t="s">
        <v>113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 x14ac:dyDescent="0.2">
      <c r="A55" s="162">
        <v>42</v>
      </c>
      <c r="B55" s="163"/>
      <c r="C55" s="170" t="s">
        <v>173</v>
      </c>
      <c r="D55" s="164" t="s">
        <v>94</v>
      </c>
      <c r="E55" s="165">
        <v>2</v>
      </c>
      <c r="F55" s="261">
        <v>267.68</v>
      </c>
      <c r="G55" s="167">
        <f t="shared" si="35"/>
        <v>535.36</v>
      </c>
      <c r="H55" s="154"/>
      <c r="I55" s="153">
        <f t="shared" si="36"/>
        <v>0</v>
      </c>
      <c r="J55" s="154"/>
      <c r="K55" s="153">
        <f t="shared" si="37"/>
        <v>0</v>
      </c>
      <c r="L55" s="153">
        <v>21</v>
      </c>
      <c r="M55" s="153">
        <f t="shared" si="38"/>
        <v>647.78560000000004</v>
      </c>
      <c r="N55" s="153">
        <v>0</v>
      </c>
      <c r="O55" s="153">
        <f t="shared" si="39"/>
        <v>0</v>
      </c>
      <c r="P55" s="153">
        <v>0</v>
      </c>
      <c r="Q55" s="153">
        <f t="shared" si="40"/>
        <v>0</v>
      </c>
      <c r="R55" s="153"/>
      <c r="S55" s="153" t="s">
        <v>95</v>
      </c>
      <c r="T55" s="153" t="s">
        <v>99</v>
      </c>
      <c r="U55" s="153">
        <v>1.413</v>
      </c>
      <c r="V55" s="153">
        <f t="shared" si="41"/>
        <v>2.83</v>
      </c>
      <c r="W55" s="153"/>
      <c r="X55" s="153" t="s">
        <v>112</v>
      </c>
      <c r="Y55" s="146"/>
      <c r="Z55" s="146"/>
      <c r="AA55" s="146"/>
      <c r="AB55" s="146"/>
      <c r="AC55" s="146"/>
      <c r="AD55" s="146"/>
      <c r="AE55" s="146"/>
      <c r="AF55" s="146"/>
      <c r="AG55" s="146" t="s">
        <v>113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 x14ac:dyDescent="0.2">
      <c r="A56" s="162">
        <v>43</v>
      </c>
      <c r="B56" s="163"/>
      <c r="C56" s="170" t="s">
        <v>174</v>
      </c>
      <c r="D56" s="164" t="s">
        <v>94</v>
      </c>
      <c r="E56" s="165">
        <v>2</v>
      </c>
      <c r="F56" s="261">
        <v>1100</v>
      </c>
      <c r="G56" s="167">
        <f t="shared" si="35"/>
        <v>2200</v>
      </c>
      <c r="H56" s="154"/>
      <c r="I56" s="153">
        <f t="shared" si="36"/>
        <v>0</v>
      </c>
      <c r="J56" s="154"/>
      <c r="K56" s="153">
        <f t="shared" si="37"/>
        <v>0</v>
      </c>
      <c r="L56" s="153">
        <v>21</v>
      </c>
      <c r="M56" s="153">
        <f t="shared" si="38"/>
        <v>2662</v>
      </c>
      <c r="N56" s="153">
        <v>0</v>
      </c>
      <c r="O56" s="153">
        <f t="shared" si="39"/>
        <v>0</v>
      </c>
      <c r="P56" s="153">
        <v>0</v>
      </c>
      <c r="Q56" s="153">
        <f t="shared" si="40"/>
        <v>0</v>
      </c>
      <c r="R56" s="153"/>
      <c r="S56" s="153" t="s">
        <v>95</v>
      </c>
      <c r="T56" s="153" t="s">
        <v>99</v>
      </c>
      <c r="U56" s="153">
        <v>0.9</v>
      </c>
      <c r="V56" s="153">
        <f t="shared" si="41"/>
        <v>1.8</v>
      </c>
      <c r="W56" s="153"/>
      <c r="X56" s="153" t="s">
        <v>112</v>
      </c>
      <c r="Y56" s="146"/>
      <c r="Z56" s="146"/>
      <c r="AA56" s="146"/>
      <c r="AB56" s="146"/>
      <c r="AC56" s="146"/>
      <c r="AD56" s="146"/>
      <c r="AE56" s="146"/>
      <c r="AF56" s="146"/>
      <c r="AG56" s="146" t="s">
        <v>113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2">
      <c r="A57" s="162">
        <v>44</v>
      </c>
      <c r="B57" s="163"/>
      <c r="C57" s="170" t="s">
        <v>157</v>
      </c>
      <c r="D57" s="164" t="s">
        <v>94</v>
      </c>
      <c r="E57" s="165">
        <v>2</v>
      </c>
      <c r="F57" s="261">
        <v>637.34</v>
      </c>
      <c r="G57" s="167">
        <f t="shared" si="35"/>
        <v>1274.68</v>
      </c>
      <c r="H57" s="154"/>
      <c r="I57" s="153">
        <f t="shared" si="36"/>
        <v>0</v>
      </c>
      <c r="J57" s="154"/>
      <c r="K57" s="153">
        <f t="shared" si="37"/>
        <v>0</v>
      </c>
      <c r="L57" s="153">
        <v>21</v>
      </c>
      <c r="M57" s="153">
        <f t="shared" si="38"/>
        <v>1542.3628000000001</v>
      </c>
      <c r="N57" s="153">
        <v>0</v>
      </c>
      <c r="O57" s="153">
        <f t="shared" si="39"/>
        <v>0</v>
      </c>
      <c r="P57" s="153">
        <v>0</v>
      </c>
      <c r="Q57" s="153">
        <f t="shared" si="40"/>
        <v>0</v>
      </c>
      <c r="R57" s="153"/>
      <c r="S57" s="153" t="s">
        <v>95</v>
      </c>
      <c r="T57" s="153" t="s">
        <v>99</v>
      </c>
      <c r="U57" s="153">
        <v>1.01</v>
      </c>
      <c r="V57" s="153">
        <f t="shared" si="41"/>
        <v>2.02</v>
      </c>
      <c r="W57" s="153"/>
      <c r="X57" s="153" t="s">
        <v>112</v>
      </c>
      <c r="Y57" s="146"/>
      <c r="Z57" s="146"/>
      <c r="AA57" s="146"/>
      <c r="AB57" s="146"/>
      <c r="AC57" s="146"/>
      <c r="AD57" s="146"/>
      <c r="AE57" s="146"/>
      <c r="AF57" s="146"/>
      <c r="AG57" s="146" t="s">
        <v>113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">
      <c r="A58" s="162">
        <v>45</v>
      </c>
      <c r="B58" s="163"/>
      <c r="C58" s="170" t="s">
        <v>129</v>
      </c>
      <c r="D58" s="164" t="s">
        <v>130</v>
      </c>
      <c r="E58" s="165">
        <v>2</v>
      </c>
      <c r="F58" s="261">
        <v>800</v>
      </c>
      <c r="G58" s="167">
        <f t="shared" si="35"/>
        <v>1600</v>
      </c>
      <c r="H58" s="154"/>
      <c r="I58" s="153">
        <f t="shared" si="36"/>
        <v>0</v>
      </c>
      <c r="J58" s="154"/>
      <c r="K58" s="153">
        <f t="shared" si="37"/>
        <v>0</v>
      </c>
      <c r="L58" s="153">
        <v>21</v>
      </c>
      <c r="M58" s="153">
        <f t="shared" si="38"/>
        <v>1936</v>
      </c>
      <c r="N58" s="153">
        <v>0</v>
      </c>
      <c r="O58" s="153">
        <f t="shared" si="39"/>
        <v>0</v>
      </c>
      <c r="P58" s="153">
        <v>0</v>
      </c>
      <c r="Q58" s="153">
        <f t="shared" si="40"/>
        <v>0</v>
      </c>
      <c r="R58" s="153"/>
      <c r="S58" s="153" t="s">
        <v>95</v>
      </c>
      <c r="T58" s="153" t="s">
        <v>99</v>
      </c>
      <c r="U58" s="153">
        <v>1</v>
      </c>
      <c r="V58" s="153">
        <f t="shared" si="41"/>
        <v>2</v>
      </c>
      <c r="W58" s="153"/>
      <c r="X58" s="153" t="s">
        <v>112</v>
      </c>
      <c r="Y58" s="146"/>
      <c r="Z58" s="146"/>
      <c r="AA58" s="146"/>
      <c r="AB58" s="146"/>
      <c r="AC58" s="146"/>
      <c r="AD58" s="146"/>
      <c r="AE58" s="146"/>
      <c r="AF58" s="146"/>
      <c r="AG58" s="146" t="s">
        <v>113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 x14ac:dyDescent="0.2">
      <c r="A59" s="162">
        <v>46</v>
      </c>
      <c r="B59" s="163"/>
      <c r="C59" s="170" t="s">
        <v>131</v>
      </c>
      <c r="D59" s="164" t="s">
        <v>118</v>
      </c>
      <c r="E59" s="165">
        <v>2</v>
      </c>
      <c r="F59" s="261">
        <v>550</v>
      </c>
      <c r="G59" s="167">
        <f t="shared" si="35"/>
        <v>1100</v>
      </c>
      <c r="H59" s="154"/>
      <c r="I59" s="153">
        <f t="shared" si="36"/>
        <v>0</v>
      </c>
      <c r="J59" s="154"/>
      <c r="K59" s="153">
        <f t="shared" si="37"/>
        <v>0</v>
      </c>
      <c r="L59" s="153">
        <v>21</v>
      </c>
      <c r="M59" s="153">
        <f t="shared" si="38"/>
        <v>1331</v>
      </c>
      <c r="N59" s="153">
        <v>0</v>
      </c>
      <c r="O59" s="153">
        <f t="shared" si="39"/>
        <v>0</v>
      </c>
      <c r="P59" s="153">
        <v>0</v>
      </c>
      <c r="Q59" s="153">
        <f t="shared" si="40"/>
        <v>0</v>
      </c>
      <c r="R59" s="153"/>
      <c r="S59" s="153" t="s">
        <v>95</v>
      </c>
      <c r="T59" s="153" t="s">
        <v>132</v>
      </c>
      <c r="U59" s="153">
        <v>0</v>
      </c>
      <c r="V59" s="153">
        <f t="shared" si="41"/>
        <v>0</v>
      </c>
      <c r="W59" s="153"/>
      <c r="X59" s="153" t="s">
        <v>112</v>
      </c>
      <c r="Y59" s="146"/>
      <c r="Z59" s="146"/>
      <c r="AA59" s="146"/>
      <c r="AB59" s="146"/>
      <c r="AC59" s="146"/>
      <c r="AD59" s="146"/>
      <c r="AE59" s="146"/>
      <c r="AF59" s="146"/>
      <c r="AG59" s="146" t="s">
        <v>113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x14ac:dyDescent="0.2">
      <c r="A60" s="156" t="s">
        <v>92</v>
      </c>
      <c r="B60" s="157" t="s">
        <v>62</v>
      </c>
      <c r="C60" s="169" t="s">
        <v>63</v>
      </c>
      <c r="D60" s="158"/>
      <c r="E60" s="159"/>
      <c r="F60" s="160"/>
      <c r="G60" s="161">
        <f>SUMIF(AG61:AG63,"&lt;&gt;NOR",G61:G63)</f>
        <v>12800</v>
      </c>
      <c r="H60" s="155"/>
      <c r="I60" s="155">
        <f>SUM(I61:I63)</f>
        <v>0</v>
      </c>
      <c r="J60" s="155"/>
      <c r="K60" s="155">
        <f>SUM(K61:K63)</f>
        <v>0</v>
      </c>
      <c r="L60" s="155"/>
      <c r="M60" s="155">
        <f>SUM(M61:M63)</f>
        <v>15488</v>
      </c>
      <c r="N60" s="155"/>
      <c r="O60" s="155">
        <f>SUM(O61:O63)</f>
        <v>0</v>
      </c>
      <c r="P60" s="155"/>
      <c r="Q60" s="155">
        <f>SUM(Q61:Q63)</f>
        <v>0</v>
      </c>
      <c r="R60" s="155"/>
      <c r="S60" s="155"/>
      <c r="T60" s="155"/>
      <c r="U60" s="155"/>
      <c r="V60" s="155">
        <f>SUM(V61:V63)</f>
        <v>16</v>
      </c>
      <c r="W60" s="155"/>
      <c r="X60" s="155"/>
      <c r="AG60" t="s">
        <v>93</v>
      </c>
    </row>
    <row r="61" spans="1:60" outlineLevel="1" x14ac:dyDescent="0.2">
      <c r="A61" s="162">
        <v>47</v>
      </c>
      <c r="B61" s="163"/>
      <c r="C61" s="170" t="s">
        <v>133</v>
      </c>
      <c r="D61" s="164" t="s">
        <v>130</v>
      </c>
      <c r="E61" s="165">
        <v>6</v>
      </c>
      <c r="F61" s="262">
        <v>800</v>
      </c>
      <c r="G61" s="167">
        <f>ROUND(E61*F61,2)</f>
        <v>4800</v>
      </c>
      <c r="H61" s="154"/>
      <c r="I61" s="153">
        <f>ROUND(E61*H61,2)</f>
        <v>0</v>
      </c>
      <c r="J61" s="154"/>
      <c r="K61" s="153">
        <f>ROUND(E61*J61,2)</f>
        <v>0</v>
      </c>
      <c r="L61" s="153">
        <v>21</v>
      </c>
      <c r="M61" s="153">
        <f>G61*(1+L61/100)</f>
        <v>5808</v>
      </c>
      <c r="N61" s="153">
        <v>0</v>
      </c>
      <c r="O61" s="153">
        <f>ROUND(E61*N61,2)</f>
        <v>0</v>
      </c>
      <c r="P61" s="153">
        <v>0</v>
      </c>
      <c r="Q61" s="153">
        <f>ROUND(E61*P61,2)</f>
        <v>0</v>
      </c>
      <c r="R61" s="153"/>
      <c r="S61" s="153" t="s">
        <v>95</v>
      </c>
      <c r="T61" s="153" t="s">
        <v>96</v>
      </c>
      <c r="U61" s="153">
        <v>1</v>
      </c>
      <c r="V61" s="153">
        <f>ROUND(E61*U61,2)</f>
        <v>6</v>
      </c>
      <c r="W61" s="153"/>
      <c r="X61" s="153" t="s">
        <v>112</v>
      </c>
      <c r="Y61" s="146"/>
      <c r="Z61" s="146"/>
      <c r="AA61" s="146"/>
      <c r="AB61" s="146"/>
      <c r="AC61" s="146"/>
      <c r="AD61" s="146"/>
      <c r="AE61" s="146"/>
      <c r="AF61" s="146"/>
      <c r="AG61" s="146" t="s">
        <v>113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 x14ac:dyDescent="0.2">
      <c r="A62" s="162">
        <v>48</v>
      </c>
      <c r="B62" s="163"/>
      <c r="C62" s="170" t="s">
        <v>134</v>
      </c>
      <c r="D62" s="164" t="s">
        <v>130</v>
      </c>
      <c r="E62" s="165">
        <v>2</v>
      </c>
      <c r="F62" s="262">
        <v>800</v>
      </c>
      <c r="G62" s="167">
        <f>ROUND(E62*F62,2)</f>
        <v>1600</v>
      </c>
      <c r="H62" s="154"/>
      <c r="I62" s="153">
        <f>ROUND(E62*H62,2)</f>
        <v>0</v>
      </c>
      <c r="J62" s="154"/>
      <c r="K62" s="153">
        <f>ROUND(E62*J62,2)</f>
        <v>0</v>
      </c>
      <c r="L62" s="153">
        <v>21</v>
      </c>
      <c r="M62" s="153">
        <f>G62*(1+L62/100)</f>
        <v>1936</v>
      </c>
      <c r="N62" s="153">
        <v>0</v>
      </c>
      <c r="O62" s="153">
        <f>ROUND(E62*N62,2)</f>
        <v>0</v>
      </c>
      <c r="P62" s="153">
        <v>0</v>
      </c>
      <c r="Q62" s="153">
        <f>ROUND(E62*P62,2)</f>
        <v>0</v>
      </c>
      <c r="R62" s="153"/>
      <c r="S62" s="153" t="s">
        <v>95</v>
      </c>
      <c r="T62" s="153" t="s">
        <v>96</v>
      </c>
      <c r="U62" s="153">
        <v>1</v>
      </c>
      <c r="V62" s="153">
        <f>ROUND(E62*U62,2)</f>
        <v>2</v>
      </c>
      <c r="W62" s="153"/>
      <c r="X62" s="153" t="s">
        <v>112</v>
      </c>
      <c r="Y62" s="146"/>
      <c r="Z62" s="146"/>
      <c r="AA62" s="146"/>
      <c r="AB62" s="146"/>
      <c r="AC62" s="146"/>
      <c r="AD62" s="146"/>
      <c r="AE62" s="146"/>
      <c r="AF62" s="146"/>
      <c r="AG62" s="146" t="s">
        <v>113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 x14ac:dyDescent="0.2">
      <c r="A63" s="162">
        <v>49</v>
      </c>
      <c r="B63" s="163"/>
      <c r="C63" s="170" t="s">
        <v>175</v>
      </c>
      <c r="D63" s="164" t="s">
        <v>130</v>
      </c>
      <c r="E63" s="165">
        <v>8</v>
      </c>
      <c r="F63" s="262">
        <v>800</v>
      </c>
      <c r="G63" s="167">
        <f>ROUND(E63*F63,2)</f>
        <v>6400</v>
      </c>
      <c r="H63" s="154"/>
      <c r="I63" s="153">
        <f>ROUND(E63*H63,2)</f>
        <v>0</v>
      </c>
      <c r="J63" s="154"/>
      <c r="K63" s="153">
        <f>ROUND(E63*J63,2)</f>
        <v>0</v>
      </c>
      <c r="L63" s="153">
        <v>21</v>
      </c>
      <c r="M63" s="153">
        <f>G63*(1+L63/100)</f>
        <v>7744</v>
      </c>
      <c r="N63" s="153">
        <v>0</v>
      </c>
      <c r="O63" s="153">
        <f>ROUND(E63*N63,2)</f>
        <v>0</v>
      </c>
      <c r="P63" s="153">
        <v>0</v>
      </c>
      <c r="Q63" s="153">
        <f>ROUND(E63*P63,2)</f>
        <v>0</v>
      </c>
      <c r="R63" s="153"/>
      <c r="S63" s="153" t="s">
        <v>95</v>
      </c>
      <c r="T63" s="153" t="s">
        <v>96</v>
      </c>
      <c r="U63" s="153">
        <v>1</v>
      </c>
      <c r="V63" s="153">
        <f>ROUND(E63*U63,2)</f>
        <v>8</v>
      </c>
      <c r="W63" s="153"/>
      <c r="X63" s="153" t="s">
        <v>112</v>
      </c>
      <c r="Y63" s="146"/>
      <c r="Z63" s="146"/>
      <c r="AA63" s="146"/>
      <c r="AB63" s="146"/>
      <c r="AC63" s="146"/>
      <c r="AD63" s="146"/>
      <c r="AE63" s="146"/>
      <c r="AF63" s="146"/>
      <c r="AG63" s="146" t="s">
        <v>113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x14ac:dyDescent="0.2">
      <c r="A64" s="156" t="s">
        <v>92</v>
      </c>
      <c r="B64" s="157" t="s">
        <v>65</v>
      </c>
      <c r="C64" s="169" t="s">
        <v>66</v>
      </c>
      <c r="D64" s="158"/>
      <c r="E64" s="159"/>
      <c r="F64" s="160"/>
      <c r="G64" s="161">
        <f>SUMIF(AG65:AG68,"&lt;&gt;NOR",G65:G68)</f>
        <v>9600</v>
      </c>
      <c r="H64" s="155"/>
      <c r="I64" s="155">
        <f>SUM(I65:I68)</f>
        <v>0</v>
      </c>
      <c r="J64" s="155"/>
      <c r="K64" s="155">
        <f>SUM(K65:K68)</f>
        <v>0</v>
      </c>
      <c r="L64" s="155"/>
      <c r="M64" s="155">
        <f>SUM(M65:M68)</f>
        <v>11616</v>
      </c>
      <c r="N64" s="155"/>
      <c r="O64" s="155">
        <f>SUM(O65:O68)</f>
        <v>0</v>
      </c>
      <c r="P64" s="155"/>
      <c r="Q64" s="155">
        <f>SUM(Q65:Q68)</f>
        <v>0</v>
      </c>
      <c r="R64" s="155"/>
      <c r="S64" s="155"/>
      <c r="T64" s="155"/>
      <c r="U64" s="155"/>
      <c r="V64" s="155">
        <f>SUM(V65:V68)</f>
        <v>8</v>
      </c>
      <c r="W64" s="155"/>
      <c r="X64" s="155"/>
      <c r="AG64" t="s">
        <v>93</v>
      </c>
    </row>
    <row r="65" spans="1:60" outlineLevel="1" x14ac:dyDescent="0.2">
      <c r="A65" s="162">
        <v>50</v>
      </c>
      <c r="B65" s="163"/>
      <c r="C65" s="170" t="s">
        <v>135</v>
      </c>
      <c r="D65" s="164" t="s">
        <v>118</v>
      </c>
      <c r="E65" s="165">
        <v>5</v>
      </c>
      <c r="F65" s="263">
        <v>800</v>
      </c>
      <c r="G65" s="167">
        <f>ROUND(E65*F65,2)</f>
        <v>4000</v>
      </c>
      <c r="H65" s="154"/>
      <c r="I65" s="153">
        <f>ROUND(E65*H65,2)</f>
        <v>0</v>
      </c>
      <c r="J65" s="154"/>
      <c r="K65" s="153">
        <f>ROUND(E65*J65,2)</f>
        <v>0</v>
      </c>
      <c r="L65" s="153">
        <v>21</v>
      </c>
      <c r="M65" s="153">
        <f>G65*(1+L65/100)</f>
        <v>4840</v>
      </c>
      <c r="N65" s="153">
        <v>0</v>
      </c>
      <c r="O65" s="153">
        <f>ROUND(E65*N65,2)</f>
        <v>0</v>
      </c>
      <c r="P65" s="153">
        <v>0</v>
      </c>
      <c r="Q65" s="153">
        <f>ROUND(E65*P65,2)</f>
        <v>0</v>
      </c>
      <c r="R65" s="153"/>
      <c r="S65" s="153" t="s">
        <v>95</v>
      </c>
      <c r="T65" s="153" t="s">
        <v>96</v>
      </c>
      <c r="U65" s="153">
        <v>1</v>
      </c>
      <c r="V65" s="153">
        <f>ROUND(E65*U65,2)</f>
        <v>5</v>
      </c>
      <c r="W65" s="153"/>
      <c r="X65" s="153" t="s">
        <v>112</v>
      </c>
      <c r="Y65" s="146"/>
      <c r="Z65" s="146"/>
      <c r="AA65" s="146"/>
      <c r="AB65" s="146"/>
      <c r="AC65" s="146"/>
      <c r="AD65" s="146"/>
      <c r="AE65" s="146"/>
      <c r="AF65" s="146"/>
      <c r="AG65" s="146" t="s">
        <v>113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 x14ac:dyDescent="0.2">
      <c r="A66" s="162">
        <v>51</v>
      </c>
      <c r="B66" s="163"/>
      <c r="C66" s="170" t="s">
        <v>136</v>
      </c>
      <c r="D66" s="164" t="s">
        <v>118</v>
      </c>
      <c r="E66" s="165">
        <v>1</v>
      </c>
      <c r="F66" s="263">
        <v>800</v>
      </c>
      <c r="G66" s="167">
        <f>ROUND(E66*F66,2)</f>
        <v>800</v>
      </c>
      <c r="H66" s="154"/>
      <c r="I66" s="153">
        <f>ROUND(E66*H66,2)</f>
        <v>0</v>
      </c>
      <c r="J66" s="154"/>
      <c r="K66" s="153">
        <f>ROUND(E66*J66,2)</f>
        <v>0</v>
      </c>
      <c r="L66" s="153">
        <v>21</v>
      </c>
      <c r="M66" s="153">
        <f>G66*(1+L66/100)</f>
        <v>968</v>
      </c>
      <c r="N66" s="153">
        <v>0</v>
      </c>
      <c r="O66" s="153">
        <f>ROUND(E66*N66,2)</f>
        <v>0</v>
      </c>
      <c r="P66" s="153">
        <v>0</v>
      </c>
      <c r="Q66" s="153">
        <f>ROUND(E66*P66,2)</f>
        <v>0</v>
      </c>
      <c r="R66" s="153"/>
      <c r="S66" s="153" t="s">
        <v>95</v>
      </c>
      <c r="T66" s="153" t="s">
        <v>96</v>
      </c>
      <c r="U66" s="153">
        <v>1</v>
      </c>
      <c r="V66" s="153">
        <f>ROUND(E66*U66,2)</f>
        <v>1</v>
      </c>
      <c r="W66" s="153"/>
      <c r="X66" s="153" t="s">
        <v>112</v>
      </c>
      <c r="Y66" s="146"/>
      <c r="Z66" s="146"/>
      <c r="AA66" s="146"/>
      <c r="AB66" s="146"/>
      <c r="AC66" s="146"/>
      <c r="AD66" s="146"/>
      <c r="AE66" s="146"/>
      <c r="AF66" s="146"/>
      <c r="AG66" s="146" t="s">
        <v>113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 x14ac:dyDescent="0.2">
      <c r="A67" s="162">
        <v>52</v>
      </c>
      <c r="B67" s="163"/>
      <c r="C67" s="170" t="s">
        <v>137</v>
      </c>
      <c r="D67" s="164" t="s">
        <v>118</v>
      </c>
      <c r="E67" s="165">
        <v>4</v>
      </c>
      <c r="F67" s="263">
        <v>800</v>
      </c>
      <c r="G67" s="167">
        <f>ROUND(E67*F67,2)</f>
        <v>3200</v>
      </c>
      <c r="H67" s="154"/>
      <c r="I67" s="153">
        <f>ROUND(E67*H67,2)</f>
        <v>0</v>
      </c>
      <c r="J67" s="154"/>
      <c r="K67" s="153">
        <f>ROUND(E67*J67,2)</f>
        <v>0</v>
      </c>
      <c r="L67" s="153">
        <v>21</v>
      </c>
      <c r="M67" s="153">
        <f>G67*(1+L67/100)</f>
        <v>3872</v>
      </c>
      <c r="N67" s="153">
        <v>0</v>
      </c>
      <c r="O67" s="153">
        <f>ROUND(E67*N67,2)</f>
        <v>0</v>
      </c>
      <c r="P67" s="153">
        <v>0</v>
      </c>
      <c r="Q67" s="153">
        <f>ROUND(E67*P67,2)</f>
        <v>0</v>
      </c>
      <c r="R67" s="153"/>
      <c r="S67" s="153" t="s">
        <v>95</v>
      </c>
      <c r="T67" s="153" t="s">
        <v>132</v>
      </c>
      <c r="U67" s="153">
        <v>0</v>
      </c>
      <c r="V67" s="153">
        <f>ROUND(E67*U67,2)</f>
        <v>0</v>
      </c>
      <c r="W67" s="153"/>
      <c r="X67" s="153" t="s">
        <v>112</v>
      </c>
      <c r="Y67" s="146"/>
      <c r="Z67" s="146"/>
      <c r="AA67" s="146"/>
      <c r="AB67" s="146"/>
      <c r="AC67" s="146"/>
      <c r="AD67" s="146"/>
      <c r="AE67" s="146"/>
      <c r="AF67" s="146"/>
      <c r="AG67" s="146" t="s">
        <v>113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 x14ac:dyDescent="0.2">
      <c r="A68" s="162">
        <v>53</v>
      </c>
      <c r="B68" s="163"/>
      <c r="C68" s="170" t="s">
        <v>138</v>
      </c>
      <c r="D68" s="164" t="s">
        <v>118</v>
      </c>
      <c r="E68" s="165">
        <v>2</v>
      </c>
      <c r="F68" s="263">
        <v>800</v>
      </c>
      <c r="G68" s="167">
        <f>ROUND(E68*F68,2)</f>
        <v>1600</v>
      </c>
      <c r="H68" s="154"/>
      <c r="I68" s="153">
        <f>ROUND(E68*H68,2)</f>
        <v>0</v>
      </c>
      <c r="J68" s="154"/>
      <c r="K68" s="153">
        <f>ROUND(E68*J68,2)</f>
        <v>0</v>
      </c>
      <c r="L68" s="153">
        <v>21</v>
      </c>
      <c r="M68" s="153">
        <f>G68*(1+L68/100)</f>
        <v>1936</v>
      </c>
      <c r="N68" s="153">
        <v>0</v>
      </c>
      <c r="O68" s="153">
        <f>ROUND(E68*N68,2)</f>
        <v>0</v>
      </c>
      <c r="P68" s="153">
        <v>0</v>
      </c>
      <c r="Q68" s="153">
        <f>ROUND(E68*P68,2)</f>
        <v>0</v>
      </c>
      <c r="R68" s="153"/>
      <c r="S68" s="153" t="s">
        <v>95</v>
      </c>
      <c r="T68" s="153" t="s">
        <v>96</v>
      </c>
      <c r="U68" s="153">
        <v>1</v>
      </c>
      <c r="V68" s="153">
        <f>ROUND(E68*U68,2)</f>
        <v>2</v>
      </c>
      <c r="W68" s="153"/>
      <c r="X68" s="153" t="s">
        <v>112</v>
      </c>
      <c r="Y68" s="146"/>
      <c r="Z68" s="146"/>
      <c r="AA68" s="146"/>
      <c r="AB68" s="146"/>
      <c r="AC68" s="146"/>
      <c r="AD68" s="146"/>
      <c r="AE68" s="146"/>
      <c r="AF68" s="146"/>
      <c r="AG68" s="146" t="s">
        <v>113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x14ac:dyDescent="0.2">
      <c r="A69" s="156" t="s">
        <v>92</v>
      </c>
      <c r="B69" s="157" t="s">
        <v>61</v>
      </c>
      <c r="C69" s="169" t="s">
        <v>28</v>
      </c>
      <c r="D69" s="158"/>
      <c r="E69" s="159"/>
      <c r="F69" s="160"/>
      <c r="G69" s="161">
        <f>SUMIF(AG70:AG71,"&lt;&gt;NOR",G70:G71)</f>
        <v>3800</v>
      </c>
      <c r="H69" s="155"/>
      <c r="I69" s="155">
        <f>SUM(I70:I71)</f>
        <v>0</v>
      </c>
      <c r="J69" s="155"/>
      <c r="K69" s="155">
        <f>SUM(K70:K71)</f>
        <v>0</v>
      </c>
      <c r="L69" s="155"/>
      <c r="M69" s="155">
        <f>SUM(M70:M71)</f>
        <v>4598</v>
      </c>
      <c r="N69" s="155"/>
      <c r="O69" s="155">
        <f>SUM(O70:O71)</f>
        <v>0</v>
      </c>
      <c r="P69" s="155"/>
      <c r="Q69" s="155">
        <f>SUM(Q70:Q71)</f>
        <v>0</v>
      </c>
      <c r="R69" s="155"/>
      <c r="S69" s="155"/>
      <c r="T69" s="155"/>
      <c r="U69" s="155"/>
      <c r="V69" s="155">
        <f>SUM(V70:V71)</f>
        <v>0</v>
      </c>
      <c r="W69" s="155"/>
      <c r="X69" s="155"/>
      <c r="AG69" t="s">
        <v>93</v>
      </c>
    </row>
    <row r="70" spans="1:60" outlineLevel="1" x14ac:dyDescent="0.2">
      <c r="A70" s="162">
        <v>54</v>
      </c>
      <c r="B70" s="163"/>
      <c r="C70" s="170" t="s">
        <v>139</v>
      </c>
      <c r="D70" s="164" t="s">
        <v>140</v>
      </c>
      <c r="E70" s="165">
        <v>100</v>
      </c>
      <c r="F70" s="264">
        <v>18</v>
      </c>
      <c r="G70" s="167">
        <f>ROUND(E70*F70,2)</f>
        <v>1800</v>
      </c>
      <c r="H70" s="154"/>
      <c r="I70" s="153">
        <f>ROUND(E70*H70,2)</f>
        <v>0</v>
      </c>
      <c r="J70" s="154"/>
      <c r="K70" s="153">
        <f>ROUND(E70*J70,2)</f>
        <v>0</v>
      </c>
      <c r="L70" s="153">
        <v>21</v>
      </c>
      <c r="M70" s="153">
        <f>G70*(1+L70/100)</f>
        <v>2178</v>
      </c>
      <c r="N70" s="153">
        <v>0</v>
      </c>
      <c r="O70" s="153">
        <f>ROUND(E70*N70,2)</f>
        <v>0</v>
      </c>
      <c r="P70" s="153">
        <v>0</v>
      </c>
      <c r="Q70" s="153">
        <f>ROUND(E70*P70,2)</f>
        <v>0</v>
      </c>
      <c r="R70" s="153"/>
      <c r="S70" s="153" t="s">
        <v>95</v>
      </c>
      <c r="T70" s="153" t="s">
        <v>96</v>
      </c>
      <c r="U70" s="153">
        <v>0</v>
      </c>
      <c r="V70" s="153">
        <f>ROUND(E70*U70,2)</f>
        <v>0</v>
      </c>
      <c r="W70" s="153"/>
      <c r="X70" s="153" t="s">
        <v>112</v>
      </c>
      <c r="Y70" s="146"/>
      <c r="Z70" s="146"/>
      <c r="AA70" s="146"/>
      <c r="AB70" s="146"/>
      <c r="AC70" s="146"/>
      <c r="AD70" s="146"/>
      <c r="AE70" s="146"/>
      <c r="AF70" s="146"/>
      <c r="AG70" s="146" t="s">
        <v>113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">
      <c r="A71" s="162">
        <v>55</v>
      </c>
      <c r="B71" s="163"/>
      <c r="C71" s="170" t="s">
        <v>141</v>
      </c>
      <c r="D71" s="164" t="s">
        <v>108</v>
      </c>
      <c r="E71" s="165">
        <v>1</v>
      </c>
      <c r="F71" s="264">
        <v>2000</v>
      </c>
      <c r="G71" s="167">
        <f>ROUND(E71*F71,2)</f>
        <v>2000</v>
      </c>
      <c r="H71" s="154"/>
      <c r="I71" s="153">
        <f>ROUND(E71*H71,2)</f>
        <v>0</v>
      </c>
      <c r="J71" s="154"/>
      <c r="K71" s="153">
        <f>ROUND(E71*J71,2)</f>
        <v>0</v>
      </c>
      <c r="L71" s="153">
        <v>21</v>
      </c>
      <c r="M71" s="153">
        <f>G71*(1+L71/100)</f>
        <v>2420</v>
      </c>
      <c r="N71" s="153">
        <v>0</v>
      </c>
      <c r="O71" s="153">
        <f>ROUND(E71*N71,2)</f>
        <v>0</v>
      </c>
      <c r="P71" s="153">
        <v>0</v>
      </c>
      <c r="Q71" s="153">
        <f>ROUND(E71*P71,2)</f>
        <v>0</v>
      </c>
      <c r="R71" s="153"/>
      <c r="S71" s="153" t="s">
        <v>95</v>
      </c>
      <c r="T71" s="153" t="s">
        <v>96</v>
      </c>
      <c r="U71" s="153">
        <v>0</v>
      </c>
      <c r="V71" s="153">
        <f>ROUND(E71*U71,2)</f>
        <v>0</v>
      </c>
      <c r="W71" s="153"/>
      <c r="X71" s="153" t="s">
        <v>112</v>
      </c>
      <c r="Y71" s="146"/>
      <c r="Z71" s="146"/>
      <c r="AA71" s="146"/>
      <c r="AB71" s="146"/>
      <c r="AC71" s="146"/>
      <c r="AD71" s="146"/>
      <c r="AE71" s="146"/>
      <c r="AF71" s="146"/>
      <c r="AG71" s="146" t="s">
        <v>113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x14ac:dyDescent="0.2">
      <c r="A72" s="3"/>
      <c r="B72" s="4"/>
      <c r="C72" s="171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AE72">
        <v>15</v>
      </c>
      <c r="AF72">
        <v>21</v>
      </c>
      <c r="AG72" t="s">
        <v>79</v>
      </c>
    </row>
    <row r="73" spans="1:60" x14ac:dyDescent="0.2">
      <c r="A73" s="149"/>
      <c r="B73" s="150" t="s">
        <v>30</v>
      </c>
      <c r="C73" s="172"/>
      <c r="D73" s="151"/>
      <c r="E73" s="152"/>
      <c r="F73" s="152"/>
      <c r="G73" s="168">
        <f>G8+G11+G13+G15+G29+G37+G60+G64+G69</f>
        <v>129799.82</v>
      </c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AE73">
        <f>SUMIF(L7:L71,AE72,G7:G71)</f>
        <v>0</v>
      </c>
      <c r="AF73">
        <f>SUMIF(L7:L71,AF72,G7:G71)</f>
        <v>129799.81999999998</v>
      </c>
      <c r="AG73" t="s">
        <v>142</v>
      </c>
    </row>
    <row r="74" spans="1:60" x14ac:dyDescent="0.2">
      <c r="A74" s="3"/>
      <c r="B74" s="4"/>
      <c r="C74" s="171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60" x14ac:dyDescent="0.2">
      <c r="A75" s="3"/>
      <c r="B75" s="4"/>
      <c r="C75" s="171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60" x14ac:dyDescent="0.2">
      <c r="A76" s="250" t="s">
        <v>143</v>
      </c>
      <c r="B76" s="250"/>
      <c r="C76" s="251"/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">
      <c r="A77" s="231"/>
      <c r="B77" s="232"/>
      <c r="C77" s="233"/>
      <c r="D77" s="232"/>
      <c r="E77" s="232"/>
      <c r="F77" s="232"/>
      <c r="G77" s="234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AG77" t="s">
        <v>144</v>
      </c>
    </row>
    <row r="78" spans="1:60" x14ac:dyDescent="0.2">
      <c r="A78" s="235"/>
      <c r="B78" s="236"/>
      <c r="C78" s="237"/>
      <c r="D78" s="236"/>
      <c r="E78" s="236"/>
      <c r="F78" s="236"/>
      <c r="G78" s="238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">
      <c r="A79" s="235"/>
      <c r="B79" s="236"/>
      <c r="C79" s="237"/>
      <c r="D79" s="236"/>
      <c r="E79" s="236"/>
      <c r="F79" s="236"/>
      <c r="G79" s="238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60" x14ac:dyDescent="0.2">
      <c r="A80" s="235"/>
      <c r="B80" s="236"/>
      <c r="C80" s="237"/>
      <c r="D80" s="236"/>
      <c r="E80" s="236"/>
      <c r="F80" s="236"/>
      <c r="G80" s="238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33" x14ac:dyDescent="0.2">
      <c r="A81" s="239"/>
      <c r="B81" s="240"/>
      <c r="C81" s="241"/>
      <c r="D81" s="240"/>
      <c r="E81" s="240"/>
      <c r="F81" s="240"/>
      <c r="G81" s="242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33" x14ac:dyDescent="0.2">
      <c r="A82" s="3"/>
      <c r="B82" s="4"/>
      <c r="C82" s="171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33" x14ac:dyDescent="0.2">
      <c r="C83" s="173"/>
      <c r="D83" s="10"/>
      <c r="AG83" t="s">
        <v>145</v>
      </c>
    </row>
    <row r="84" spans="1:33" x14ac:dyDescent="0.2">
      <c r="D84" s="10"/>
    </row>
    <row r="85" spans="1:33" x14ac:dyDescent="0.2">
      <c r="D85" s="10"/>
    </row>
    <row r="86" spans="1:33" x14ac:dyDescent="0.2">
      <c r="D86" s="10"/>
    </row>
    <row r="87" spans="1:33" x14ac:dyDescent="0.2">
      <c r="D87" s="10"/>
    </row>
    <row r="88" spans="1:33" x14ac:dyDescent="0.2">
      <c r="D88" s="10"/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</sheetData>
  <mergeCells count="6">
    <mergeCell ref="A77:G81"/>
    <mergeCell ref="A1:G1"/>
    <mergeCell ref="C2:G2"/>
    <mergeCell ref="C3:G3"/>
    <mergeCell ref="C4:G4"/>
    <mergeCell ref="A76:C7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UKB-G-DVD-R122-13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'UKB-G-DVD-R122-13'!Názvy_tisku</vt:lpstr>
      <vt:lpstr>oadresa</vt:lpstr>
      <vt:lpstr>Stavba!Objednatel</vt:lpstr>
      <vt:lpstr>Stavba!Objekt</vt:lpstr>
      <vt:lpstr>Stavba!Oblast_tisku</vt:lpstr>
      <vt:lpstr>'UKB-G-DVD-R122-13'!Oblast_tisku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Dohnal</dc:creator>
  <cp:lastModifiedBy>Uživatel systému Windows</cp:lastModifiedBy>
  <cp:lastPrinted>2023-02-15T09:26:55Z</cp:lastPrinted>
  <dcterms:created xsi:type="dcterms:W3CDTF">2009-04-08T07:15:50Z</dcterms:created>
  <dcterms:modified xsi:type="dcterms:W3CDTF">2023-05-06T10:03:22Z</dcterms:modified>
</cp:coreProperties>
</file>